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DETAIL" sheetId="1" r:id="rId1"/>
    <sheet name="SUMMARY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14" i="2"/>
  <c r="I15"/>
  <c r="G35" l="1"/>
  <c r="G36" s="1"/>
  <c r="G8"/>
  <c r="G23" s="1"/>
  <c r="G17"/>
  <c r="G16"/>
  <c r="G20" s="1"/>
  <c r="G27" s="1"/>
  <c r="G12"/>
  <c r="G11"/>
  <c r="G10"/>
  <c r="F36"/>
  <c r="J13"/>
  <c r="J16" s="1"/>
  <c r="I13"/>
  <c r="E20"/>
  <c r="F17"/>
  <c r="I11"/>
  <c r="F16"/>
  <c r="E14"/>
  <c r="F12"/>
  <c r="F11"/>
  <c r="F10"/>
  <c r="E8"/>
  <c r="F7"/>
  <c r="F6"/>
  <c r="F5"/>
  <c r="F4"/>
  <c r="K46" i="1"/>
  <c r="E51"/>
  <c r="K45"/>
  <c r="Z22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T61"/>
  <c r="T66" s="1"/>
  <c r="G63"/>
  <c r="Y38"/>
  <c r="X38"/>
  <c r="W38"/>
  <c r="V38"/>
  <c r="U38"/>
  <c r="T38"/>
  <c r="S38"/>
  <c r="Z37"/>
  <c r="Z36"/>
  <c r="Z35"/>
  <c r="Z34"/>
  <c r="J36"/>
  <c r="I36"/>
  <c r="H36"/>
  <c r="G36"/>
  <c r="E54" s="1"/>
  <c r="F36"/>
  <c r="E36"/>
  <c r="D36"/>
  <c r="E52" s="1"/>
  <c r="Z33"/>
  <c r="Z32"/>
  <c r="Z31"/>
  <c r="Z30"/>
  <c r="Z29"/>
  <c r="Z27"/>
  <c r="Z26"/>
  <c r="Z25"/>
  <c r="Z24"/>
  <c r="Z21"/>
  <c r="Z20"/>
  <c r="Z19"/>
  <c r="Z17"/>
  <c r="Z16"/>
  <c r="Z15"/>
  <c r="Z14"/>
  <c r="Z13"/>
  <c r="Z12"/>
  <c r="Z11"/>
  <c r="Z10"/>
  <c r="Z9"/>
  <c r="Z8"/>
  <c r="Z7"/>
  <c r="Z6"/>
  <c r="Z5"/>
  <c r="K5"/>
  <c r="F14" i="2" l="1"/>
  <c r="F24" s="1"/>
  <c r="F8"/>
  <c r="F23" s="1"/>
  <c r="F25" s="1"/>
  <c r="F20"/>
  <c r="F27" s="1"/>
  <c r="G14"/>
  <c r="G24" s="1"/>
  <c r="G25" s="1"/>
  <c r="G29" s="1"/>
  <c r="U40" i="1"/>
  <c r="S44" s="1"/>
  <c r="S45" s="1"/>
  <c r="S48" s="1"/>
  <c r="Z38"/>
  <c r="Z40" s="1"/>
  <c r="S47" s="1"/>
  <c r="K36"/>
  <c r="K39" s="1"/>
  <c r="E56"/>
  <c r="F39"/>
  <c r="F29" i="2" l="1"/>
  <c r="K47" i="1"/>
  <c r="K49"/>
  <c r="K50"/>
</calcChain>
</file>

<file path=xl/sharedStrings.xml><?xml version="1.0" encoding="utf-8"?>
<sst xmlns="http://schemas.openxmlformats.org/spreadsheetml/2006/main" count="184" uniqueCount="80">
  <si>
    <t>Parish Council - Cash Book</t>
  </si>
  <si>
    <t>Village Hall - Cash Book</t>
  </si>
  <si>
    <t>Receipts</t>
  </si>
  <si>
    <t>Payments</t>
  </si>
  <si>
    <t>Date</t>
  </si>
  <si>
    <t>Chq No</t>
  </si>
  <si>
    <t>Details</t>
  </si>
  <si>
    <t>Precept</t>
  </si>
  <si>
    <t>Interest</t>
  </si>
  <si>
    <t>Other</t>
  </si>
  <si>
    <t>General Admin</t>
  </si>
  <si>
    <t>Parish Improvements</t>
  </si>
  <si>
    <t>Grants</t>
  </si>
  <si>
    <t>VAT</t>
  </si>
  <si>
    <t>Inc VAT</t>
  </si>
  <si>
    <t>Hiring</t>
  </si>
  <si>
    <t>Village Improvements</t>
  </si>
  <si>
    <t>INC VAT</t>
  </si>
  <si>
    <t>COUNCIL TAX</t>
  </si>
  <si>
    <t>DEPOSIT</t>
  </si>
  <si>
    <t>CHEQUE PAID IN</t>
  </si>
  <si>
    <t>BACS CREDIT</t>
  </si>
  <si>
    <t>RYEDALE RDC</t>
  </si>
  <si>
    <t>D/D</t>
  </si>
  <si>
    <t>NPOWER</t>
  </si>
  <si>
    <t>YORKS WATER</t>
  </si>
  <si>
    <t>ZURICH INS</t>
  </si>
  <si>
    <t>A. FOTHERGILL</t>
  </si>
  <si>
    <t>HMRC</t>
  </si>
  <si>
    <t>LADYWELL</t>
  </si>
  <si>
    <t>CPRE</t>
  </si>
  <si>
    <t>GO CARDLESS 365 annual</t>
  </si>
  <si>
    <t>SLCC</t>
  </si>
  <si>
    <t>Total Income</t>
  </si>
  <si>
    <t>Total Expenditure</t>
  </si>
  <si>
    <t>BT FWD</t>
  </si>
  <si>
    <t>Brought Forward</t>
  </si>
  <si>
    <t>INCOME</t>
  </si>
  <si>
    <t>TOTAL</t>
  </si>
  <si>
    <t xml:space="preserve"> </t>
  </si>
  <si>
    <t>EXPEND</t>
  </si>
  <si>
    <t>Less Expenditure</t>
  </si>
  <si>
    <t>BAL</t>
  </si>
  <si>
    <t>Carried Forward</t>
  </si>
  <si>
    <t>Less expenditure</t>
  </si>
  <si>
    <t>Village Hall Deposit</t>
  </si>
  <si>
    <t>Cash</t>
  </si>
  <si>
    <t>Income</t>
  </si>
  <si>
    <t xml:space="preserve">YCLA TRANSPARENCY FUNDING </t>
  </si>
  <si>
    <t>GO CARDLESS WEBSITE</t>
  </si>
  <si>
    <t>March 31st 2017</t>
  </si>
  <si>
    <t>2017/2018</t>
  </si>
  <si>
    <t xml:space="preserve">Brought fwd </t>
  </si>
  <si>
    <t>Bank Balances as at</t>
  </si>
  <si>
    <t>SUMMARY OF EXPENDITURE</t>
  </si>
  <si>
    <t>PC Account</t>
  </si>
  <si>
    <t>Village Hall Account</t>
  </si>
  <si>
    <t>Village Hall Account - savings</t>
  </si>
  <si>
    <t>CLERK'S SALARY</t>
  </si>
  <si>
    <t>Expenditure</t>
  </si>
  <si>
    <t>Total Assets</t>
  </si>
  <si>
    <t>Brought fwd</t>
  </si>
  <si>
    <t>Total</t>
  </si>
  <si>
    <t>a</t>
  </si>
  <si>
    <t>b</t>
  </si>
  <si>
    <t>Carried fwd</t>
  </si>
  <si>
    <t>a-b</t>
  </si>
  <si>
    <t>FINANCIAL SUMMARY WESTOW PARISH COUNCIL 2017-2018</t>
  </si>
  <si>
    <t>April 1st 2017</t>
  </si>
  <si>
    <t>April 1st -2017 March 31st 2018</t>
  </si>
  <si>
    <t>April 1st 2017 - March 31st 2018</t>
  </si>
  <si>
    <t>2017-2018</t>
  </si>
  <si>
    <t>March 31st 2018</t>
  </si>
  <si>
    <t>PC account at 31st March 2018</t>
  </si>
  <si>
    <t>Village Hall account at 31st March  2018</t>
  </si>
  <si>
    <t>VH - savings account 31st March 2018</t>
  </si>
  <si>
    <t>Cash account 31st March 2018</t>
  </si>
  <si>
    <t>YCLA</t>
  </si>
  <si>
    <t>2016-17</t>
  </si>
  <si>
    <t>2017-18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</si>
</sst>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#,##0_ ;\-#,##0\ "/>
    <numFmt numFmtId="166" formatCode="_(* #,##0.00_);_(* \(#,##0.00\);_(* &quot;-&quot;??_);_(@_)"/>
    <numFmt numFmtId="167" formatCode="#,##0.00_ ;[Red]\-#,##0.00\ 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/>
    <xf numFmtId="166" fontId="2" fillId="0" borderId="2" xfId="0" applyNumberFormat="1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6" fontId="4" fillId="0" borderId="2" xfId="0" applyNumberFormat="1" applyFont="1" applyFill="1" applyBorder="1"/>
    <xf numFmtId="164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left" vertical="center"/>
    </xf>
    <xf numFmtId="166" fontId="5" fillId="0" borderId="1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1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166" fontId="2" fillId="0" borderId="7" xfId="0" applyNumberFormat="1" applyFont="1" applyBorder="1"/>
    <xf numFmtId="166" fontId="4" fillId="0" borderId="4" xfId="0" applyNumberFormat="1" applyFont="1" applyFill="1" applyBorder="1"/>
    <xf numFmtId="166" fontId="4" fillId="0" borderId="5" xfId="0" applyNumberFormat="1" applyFont="1" applyFill="1" applyBorder="1"/>
    <xf numFmtId="166" fontId="4" fillId="0" borderId="6" xfId="0" applyNumberFormat="1" applyFont="1" applyFill="1" applyBorder="1"/>
    <xf numFmtId="166" fontId="4" fillId="0" borderId="7" xfId="0" applyNumberFormat="1" applyFont="1" applyFill="1" applyBorder="1"/>
    <xf numFmtId="164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/>
    <xf numFmtId="165" fontId="2" fillId="0" borderId="6" xfId="0" applyNumberFormat="1" applyFont="1" applyFill="1" applyBorder="1" applyAlignment="1">
      <alignment horizontal="left"/>
    </xf>
    <xf numFmtId="166" fontId="2" fillId="0" borderId="4" xfId="0" applyNumberFormat="1" applyFont="1" applyFill="1" applyBorder="1"/>
    <xf numFmtId="166" fontId="2" fillId="0" borderId="5" xfId="0" applyNumberFormat="1" applyFont="1" applyFill="1" applyBorder="1"/>
    <xf numFmtId="166" fontId="2" fillId="0" borderId="7" xfId="0" applyNumberFormat="1" applyFont="1" applyFill="1" applyBorder="1"/>
    <xf numFmtId="166" fontId="2" fillId="0" borderId="14" xfId="0" applyNumberFormat="1" applyFont="1" applyFill="1" applyBorder="1"/>
    <xf numFmtId="166" fontId="2" fillId="0" borderId="0" xfId="0" applyNumberFormat="1" applyFont="1" applyBorder="1"/>
    <xf numFmtId="0" fontId="4" fillId="0" borderId="6" xfId="0" applyFont="1" applyFill="1" applyBorder="1"/>
    <xf numFmtId="165" fontId="2" fillId="0" borderId="5" xfId="0" applyNumberFormat="1" applyFont="1" applyBorder="1"/>
    <xf numFmtId="166" fontId="2" fillId="0" borderId="6" xfId="0" applyNumberFormat="1" applyFont="1" applyBorder="1"/>
    <xf numFmtId="166" fontId="2" fillId="0" borderId="15" xfId="0" applyNumberFormat="1" applyFont="1" applyBorder="1"/>
    <xf numFmtId="166" fontId="2" fillId="0" borderId="9" xfId="0" applyNumberFormat="1" applyFont="1" applyFill="1" applyBorder="1"/>
    <xf numFmtId="166" fontId="2" fillId="0" borderId="16" xfId="0" applyNumberFormat="1" applyFont="1" applyFill="1" applyBorder="1"/>
    <xf numFmtId="164" fontId="2" fillId="0" borderId="17" xfId="0" applyNumberFormat="1" applyFont="1" applyBorder="1" applyAlignment="1">
      <alignment horizontal="center" vertical="center"/>
    </xf>
    <xf numFmtId="166" fontId="2" fillId="0" borderId="4" xfId="0" applyNumberFormat="1" applyFont="1" applyBorder="1"/>
    <xf numFmtId="166" fontId="2" fillId="0" borderId="14" xfId="0" applyNumberFormat="1" applyFont="1" applyBorder="1"/>
    <xf numFmtId="166" fontId="2" fillId="0" borderId="18" xfId="0" applyNumberFormat="1" applyFont="1" applyBorder="1"/>
    <xf numFmtId="166" fontId="2" fillId="0" borderId="19" xfId="0" applyNumberFormat="1" applyFont="1" applyFill="1" applyBorder="1"/>
    <xf numFmtId="166" fontId="2" fillId="0" borderId="20" xfId="0" applyNumberFormat="1" applyFont="1" applyFill="1" applyBorder="1"/>
    <xf numFmtId="166" fontId="2" fillId="0" borderId="6" xfId="0" applyNumberFormat="1" applyFont="1" applyFill="1" applyBorder="1" applyAlignment="1">
      <alignment horizontal="left"/>
    </xf>
    <xf numFmtId="166" fontId="4" fillId="0" borderId="14" xfId="0" applyNumberFormat="1" applyFont="1" applyFill="1" applyBorder="1"/>
    <xf numFmtId="164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/>
    <xf numFmtId="166" fontId="2" fillId="0" borderId="21" xfId="0" applyNumberFormat="1" applyFont="1" applyBorder="1"/>
    <xf numFmtId="166" fontId="4" fillId="0" borderId="8" xfId="0" applyNumberFormat="1" applyFont="1" applyFill="1" applyBorder="1"/>
    <xf numFmtId="166" fontId="2" fillId="0" borderId="5" xfId="0" applyNumberFormat="1" applyFont="1" applyFill="1" applyBorder="1" applyAlignment="1">
      <alignment horizontal="center"/>
    </xf>
    <xf numFmtId="0" fontId="4" fillId="0" borderId="7" xfId="0" applyFont="1" applyFill="1" applyBorder="1"/>
    <xf numFmtId="166" fontId="2" fillId="0" borderId="5" xfId="0" applyNumberFormat="1" applyFont="1" applyBorder="1" applyAlignment="1">
      <alignment vertical="center"/>
    </xf>
    <xf numFmtId="166" fontId="2" fillId="0" borderId="8" xfId="0" applyNumberFormat="1" applyFont="1" applyFill="1" applyBorder="1"/>
    <xf numFmtId="166" fontId="2" fillId="0" borderId="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/>
    <xf numFmtId="164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/>
    <xf numFmtId="166" fontId="2" fillId="0" borderId="10" xfId="0" applyNumberFormat="1" applyFont="1" applyBorder="1"/>
    <xf numFmtId="166" fontId="2" fillId="0" borderId="8" xfId="0" applyNumberFormat="1" applyFont="1" applyBorder="1"/>
    <xf numFmtId="166" fontId="2" fillId="0" borderId="17" xfId="0" applyNumberFormat="1" applyFont="1" applyFill="1" applyBorder="1"/>
    <xf numFmtId="14" fontId="4" fillId="0" borderId="8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/>
    <xf numFmtId="166" fontId="4" fillId="0" borderId="10" xfId="0" applyNumberFormat="1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/>
    <xf numFmtId="166" fontId="2" fillId="0" borderId="22" xfId="0" applyNumberFormat="1" applyFont="1" applyFill="1" applyBorder="1"/>
    <xf numFmtId="14" fontId="2" fillId="0" borderId="1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/>
    <xf numFmtId="14" fontId="2" fillId="0" borderId="23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43" fontId="2" fillId="0" borderId="24" xfId="0" applyNumberFormat="1" applyFont="1" applyBorder="1"/>
    <xf numFmtId="43" fontId="2" fillId="0" borderId="5" xfId="0" applyNumberFormat="1" applyFont="1" applyBorder="1"/>
    <xf numFmtId="43" fontId="2" fillId="0" borderId="0" xfId="0" applyNumberFormat="1" applyFont="1"/>
    <xf numFmtId="43" fontId="2" fillId="0" borderId="23" xfId="0" applyNumberFormat="1" applyFont="1" applyBorder="1"/>
    <xf numFmtId="43" fontId="2" fillId="0" borderId="18" xfId="0" applyNumberFormat="1" applyFont="1" applyBorder="1"/>
    <xf numFmtId="166" fontId="2" fillId="0" borderId="25" xfId="0" applyNumberFormat="1" applyFont="1" applyFill="1" applyBorder="1"/>
    <xf numFmtId="166" fontId="2" fillId="0" borderId="26" xfId="0" applyNumberFormat="1" applyFont="1" applyFill="1" applyBorder="1"/>
    <xf numFmtId="43" fontId="4" fillId="0" borderId="4" xfId="0" applyNumberFormat="1" applyFont="1" applyFill="1" applyBorder="1"/>
    <xf numFmtId="43" fontId="4" fillId="0" borderId="5" xfId="0" applyNumberFormat="1" applyFont="1" applyFill="1" applyBorder="1"/>
    <xf numFmtId="43" fontId="4" fillId="0" borderId="7" xfId="0" applyNumberFormat="1" applyFont="1" applyFill="1" applyBorder="1"/>
    <xf numFmtId="43" fontId="4" fillId="0" borderId="14" xfId="0" applyNumberFormat="1" applyFont="1" applyFill="1" applyBorder="1"/>
    <xf numFmtId="43" fontId="2" fillId="0" borderId="18" xfId="0" applyNumberFormat="1" applyFont="1" applyFill="1" applyBorder="1"/>
    <xf numFmtId="164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/>
    <xf numFmtId="166" fontId="2" fillId="0" borderId="29" xfId="0" applyNumberFormat="1" applyFont="1" applyFill="1" applyBorder="1"/>
    <xf numFmtId="166" fontId="2" fillId="0" borderId="27" xfId="0" applyNumberFormat="1" applyFont="1" applyFill="1" applyBorder="1"/>
    <xf numFmtId="166" fontId="2" fillId="0" borderId="28" xfId="0" applyNumberFormat="1" applyFont="1" applyFill="1" applyBorder="1"/>
    <xf numFmtId="166" fontId="2" fillId="0" borderId="24" xfId="0" applyNumberFormat="1" applyFont="1" applyFill="1" applyBorder="1"/>
    <xf numFmtId="166" fontId="2" fillId="0" borderId="30" xfId="0" applyNumberFormat="1" applyFont="1" applyFill="1" applyBorder="1"/>
    <xf numFmtId="14" fontId="2" fillId="0" borderId="4" xfId="0" applyNumberFormat="1" applyFont="1" applyFill="1" applyBorder="1" applyAlignment="1">
      <alignment horizontal="center" vertical="center"/>
    </xf>
    <xf numFmtId="43" fontId="2" fillId="0" borderId="4" xfId="0" applyNumberFormat="1" applyFont="1" applyFill="1" applyBorder="1"/>
    <xf numFmtId="43" fontId="2" fillId="0" borderId="5" xfId="0" applyNumberFormat="1" applyFont="1" applyFill="1" applyBorder="1"/>
    <xf numFmtId="43" fontId="2" fillId="0" borderId="7" xfId="0" applyNumberFormat="1" applyFont="1" applyFill="1" applyBorder="1"/>
    <xf numFmtId="43" fontId="2" fillId="0" borderId="14" xfId="0" applyNumberFormat="1" applyFont="1" applyFill="1" applyBorder="1"/>
    <xf numFmtId="164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/>
    <xf numFmtId="166" fontId="2" fillId="0" borderId="31" xfId="0" applyNumberFormat="1" applyFont="1" applyFill="1" applyBorder="1"/>
    <xf numFmtId="166" fontId="2" fillId="0" borderId="32" xfId="0" applyNumberFormat="1" applyFont="1" applyFill="1" applyBorder="1"/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/>
    <xf numFmtId="14" fontId="2" fillId="0" borderId="4" xfId="0" applyNumberFormat="1" applyFont="1" applyBorder="1" applyAlignment="1">
      <alignment horizontal="center" vertical="center"/>
    </xf>
    <xf numFmtId="43" fontId="2" fillId="0" borderId="4" xfId="0" applyNumberFormat="1" applyFont="1" applyBorder="1"/>
    <xf numFmtId="43" fontId="2" fillId="0" borderId="7" xfId="0" applyNumberFormat="1" applyFont="1" applyBorder="1"/>
    <xf numFmtId="43" fontId="2" fillId="0" borderId="14" xfId="0" applyNumberFormat="1" applyFont="1" applyBorder="1"/>
    <xf numFmtId="166" fontId="2" fillId="0" borderId="33" xfId="0" applyNumberFormat="1" applyFont="1" applyFill="1" applyBorder="1"/>
    <xf numFmtId="166" fontId="2" fillId="0" borderId="34" xfId="0" applyNumberFormat="1" applyFont="1" applyFill="1" applyBorder="1"/>
    <xf numFmtId="166" fontId="2" fillId="0" borderId="35" xfId="0" applyNumberFormat="1" applyFont="1" applyFill="1" applyBorder="1"/>
    <xf numFmtId="166" fontId="4" fillId="0" borderId="33" xfId="0" applyNumberFormat="1" applyFont="1" applyBorder="1"/>
    <xf numFmtId="166" fontId="4" fillId="0" borderId="34" xfId="0" applyNumberFormat="1" applyFont="1" applyBorder="1"/>
    <xf numFmtId="166" fontId="4" fillId="0" borderId="35" xfId="0" applyNumberFormat="1" applyFont="1" applyBorder="1"/>
    <xf numFmtId="14" fontId="7" fillId="0" borderId="8" xfId="0" applyNumberFormat="1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32" xfId="0" applyFont="1" applyFill="1" applyBorder="1"/>
    <xf numFmtId="43" fontId="4" fillId="0" borderId="8" xfId="0" applyNumberFormat="1" applyFont="1" applyFill="1" applyBorder="1"/>
    <xf numFmtId="43" fontId="4" fillId="0" borderId="9" xfId="0" applyNumberFormat="1" applyFont="1" applyFill="1" applyBorder="1"/>
    <xf numFmtId="43" fontId="4" fillId="0" borderId="10" xfId="0" applyNumberFormat="1" applyFont="1" applyFill="1" applyBorder="1"/>
    <xf numFmtId="14" fontId="4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6" fontId="4" fillId="0" borderId="37" xfId="0" applyNumberFormat="1" applyFont="1" applyFill="1" applyBorder="1"/>
    <xf numFmtId="166" fontId="4" fillId="0" borderId="38" xfId="0" applyNumberFormat="1" applyFont="1" applyFill="1" applyBorder="1"/>
    <xf numFmtId="166" fontId="4" fillId="0" borderId="39" xfId="0" applyNumberFormat="1" applyFont="1" applyFill="1" applyBorder="1"/>
    <xf numFmtId="166" fontId="4" fillId="0" borderId="40" xfId="0" applyNumberFormat="1" applyFont="1" applyFill="1" applyBorder="1"/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0" xfId="0" applyNumberFormat="1" applyFont="1" applyFill="1"/>
    <xf numFmtId="0" fontId="4" fillId="0" borderId="33" xfId="0" applyFont="1" applyFill="1" applyBorder="1"/>
    <xf numFmtId="0" fontId="4" fillId="0" borderId="34" xfId="0" applyFont="1" applyFill="1" applyBorder="1"/>
    <xf numFmtId="166" fontId="4" fillId="0" borderId="35" xfId="0" applyNumberFormat="1" applyFont="1" applyFill="1" applyBorder="1"/>
    <xf numFmtId="166" fontId="2" fillId="0" borderId="33" xfId="0" applyNumberFormat="1" applyFont="1" applyFill="1" applyBorder="1" applyAlignment="1">
      <alignment vertical="center"/>
    </xf>
    <xf numFmtId="0" fontId="0" fillId="0" borderId="34" xfId="0" applyFill="1" applyBorder="1"/>
    <xf numFmtId="166" fontId="2" fillId="0" borderId="35" xfId="0" applyNumberFormat="1" applyFont="1" applyFill="1" applyBorder="1" applyAlignment="1">
      <alignment vertical="center"/>
    </xf>
    <xf numFmtId="166" fontId="4" fillId="0" borderId="0" xfId="0" applyNumberFormat="1" applyFont="1" applyFill="1"/>
    <xf numFmtId="166" fontId="8" fillId="0" borderId="0" xfId="0" applyNumberFormat="1" applyFont="1"/>
    <xf numFmtId="166" fontId="4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166" fontId="4" fillId="0" borderId="41" xfId="0" applyNumberFormat="1" applyFont="1" applyFill="1" applyBorder="1"/>
    <xf numFmtId="166" fontId="4" fillId="0" borderId="0" xfId="0" applyNumberFormat="1" applyFont="1" applyBorder="1"/>
    <xf numFmtId="166" fontId="4" fillId="0" borderId="0" xfId="0" applyNumberFormat="1" applyFont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14" fontId="2" fillId="0" borderId="44" xfId="0" applyNumberFormat="1" applyFont="1" applyBorder="1" applyAlignment="1">
      <alignment horizontal="center" vertical="center"/>
    </xf>
    <xf numFmtId="14" fontId="1" fillId="0" borderId="45" xfId="0" applyNumberFormat="1" applyFont="1" applyBorder="1"/>
    <xf numFmtId="166" fontId="1" fillId="0" borderId="45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5" fontId="4" fillId="0" borderId="0" xfId="0" applyNumberFormat="1" applyFont="1"/>
    <xf numFmtId="14" fontId="2" fillId="0" borderId="48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166" fontId="2" fillId="0" borderId="49" xfId="0" applyNumberFormat="1" applyFont="1" applyBorder="1"/>
    <xf numFmtId="166" fontId="4" fillId="0" borderId="44" xfId="0" applyNumberFormat="1" applyFont="1" applyBorder="1"/>
    <xf numFmtId="166" fontId="4" fillId="0" borderId="45" xfId="0" applyNumberFormat="1" applyFont="1" applyBorder="1"/>
    <xf numFmtId="166" fontId="4" fillId="0" borderId="48" xfId="0" applyNumberFormat="1" applyFont="1" applyBorder="1"/>
    <xf numFmtId="166" fontId="3" fillId="0" borderId="0" xfId="0" applyNumberFormat="1" applyFont="1" applyBorder="1"/>
    <xf numFmtId="165" fontId="4" fillId="0" borderId="0" xfId="0" applyNumberFormat="1" applyFont="1" applyBorder="1"/>
    <xf numFmtId="0" fontId="5" fillId="0" borderId="50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4" fontId="2" fillId="0" borderId="53" xfId="0" applyNumberFormat="1" applyFont="1" applyBorder="1"/>
    <xf numFmtId="0" fontId="2" fillId="0" borderId="54" xfId="0" applyFont="1" applyBorder="1"/>
    <xf numFmtId="0" fontId="2" fillId="0" borderId="55" xfId="0" applyFont="1" applyBorder="1"/>
    <xf numFmtId="43" fontId="2" fillId="0" borderId="53" xfId="0" applyNumberFormat="1" applyFont="1" applyBorder="1"/>
    <xf numFmtId="166" fontId="2" fillId="0" borderId="55" xfId="0" applyNumberFormat="1" applyFont="1" applyBorder="1"/>
    <xf numFmtId="167" fontId="4" fillId="0" borderId="0" xfId="0" applyNumberFormat="1" applyFont="1" applyBorder="1"/>
    <xf numFmtId="166" fontId="4" fillId="0" borderId="41" xfId="0" applyNumberFormat="1" applyFont="1" applyBorder="1"/>
    <xf numFmtId="0" fontId="2" fillId="0" borderId="56" xfId="0" applyFont="1" applyBorder="1"/>
    <xf numFmtId="43" fontId="2" fillId="0" borderId="57" xfId="0" applyNumberFormat="1" applyFont="1" applyBorder="1"/>
    <xf numFmtId="166" fontId="2" fillId="0" borderId="0" xfId="0" applyNumberFormat="1" applyFont="1" applyBorder="1" applyAlignment="1">
      <alignment horizontal="center" vertical="center"/>
    </xf>
    <xf numFmtId="43" fontId="2" fillId="0" borderId="35" xfId="0" applyNumberFormat="1" applyFont="1" applyBorder="1"/>
    <xf numFmtId="166" fontId="4" fillId="0" borderId="58" xfId="0" applyNumberFormat="1" applyFont="1" applyBorder="1"/>
    <xf numFmtId="166" fontId="4" fillId="0" borderId="59" xfId="0" applyNumberFormat="1" applyFont="1" applyBorder="1"/>
    <xf numFmtId="165" fontId="4" fillId="0" borderId="59" xfId="0" applyNumberFormat="1" applyFont="1" applyBorder="1"/>
    <xf numFmtId="166" fontId="2" fillId="0" borderId="60" xfId="0" applyNumberFormat="1" applyFont="1" applyBorder="1"/>
    <xf numFmtId="14" fontId="0" fillId="0" borderId="58" xfId="0" applyNumberFormat="1" applyBorder="1" applyAlignment="1">
      <alignment horizontal="center" vertical="center"/>
    </xf>
    <xf numFmtId="166" fontId="2" fillId="0" borderId="59" xfId="0" applyNumberFormat="1" applyFont="1" applyBorder="1"/>
    <xf numFmtId="0" fontId="0" fillId="0" borderId="59" xfId="0" applyBorder="1"/>
    <xf numFmtId="14" fontId="0" fillId="0" borderId="0" xfId="0" applyNumberForma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6" fontId="2" fillId="2" borderId="0" xfId="0" applyNumberFormat="1" applyFont="1" applyFill="1"/>
    <xf numFmtId="0" fontId="2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/>
    <xf numFmtId="0" fontId="2" fillId="2" borderId="0" xfId="0" applyNumberFormat="1" applyFont="1" applyFill="1" applyAlignment="1">
      <alignment horizontal="right" vertical="center"/>
    </xf>
    <xf numFmtId="166" fontId="4" fillId="2" borderId="43" xfId="0" applyNumberFormat="1" applyFont="1" applyFill="1" applyBorder="1"/>
    <xf numFmtId="49" fontId="2" fillId="2" borderId="0" xfId="0" applyNumberFormat="1" applyFont="1" applyFill="1"/>
    <xf numFmtId="0" fontId="2" fillId="2" borderId="0" xfId="0" applyNumberFormat="1" applyFont="1" applyFill="1" applyAlignment="1">
      <alignment horizontal="right"/>
    </xf>
    <xf numFmtId="166" fontId="4" fillId="2" borderId="0" xfId="0" applyNumberFormat="1" applyFont="1" applyFill="1"/>
    <xf numFmtId="166" fontId="4" fillId="2" borderId="47" xfId="0" applyNumberFormat="1" applyFont="1" applyFill="1" applyBorder="1"/>
    <xf numFmtId="166" fontId="2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166" fontId="2" fillId="2" borderId="42" xfId="0" applyNumberFormat="1" applyFont="1" applyFill="1" applyBorder="1"/>
    <xf numFmtId="0" fontId="0" fillId="2" borderId="0" xfId="0" applyFill="1" applyBorder="1"/>
    <xf numFmtId="166" fontId="2" fillId="2" borderId="43" xfId="0" applyNumberFormat="1" applyFont="1" applyFill="1" applyBorder="1"/>
    <xf numFmtId="166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3" fontId="2" fillId="2" borderId="41" xfId="0" applyNumberFormat="1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Fill="1"/>
    <xf numFmtId="43" fontId="9" fillId="0" borderId="0" xfId="0" applyNumberFormat="1" applyFont="1" applyFill="1"/>
    <xf numFmtId="0" fontId="1" fillId="0" borderId="0" xfId="0" applyFont="1"/>
    <xf numFmtId="17" fontId="9" fillId="0" borderId="0" xfId="0" applyNumberFormat="1" applyFont="1" applyFill="1"/>
    <xf numFmtId="41" fontId="9" fillId="0" borderId="0" xfId="0" applyNumberFormat="1" applyFont="1" applyFill="1"/>
    <xf numFmtId="0" fontId="10" fillId="0" borderId="0" xfId="0" applyFont="1" applyFill="1" applyBorder="1"/>
    <xf numFmtId="41" fontId="1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43" fontId="1" fillId="0" borderId="0" xfId="0" applyNumberFormat="1" applyFont="1"/>
    <xf numFmtId="0" fontId="12" fillId="0" borderId="0" xfId="0" applyFont="1" applyFill="1" applyAlignment="1">
      <alignment horizontal="left"/>
    </xf>
    <xf numFmtId="41" fontId="0" fillId="0" borderId="0" xfId="0" applyNumberFormat="1"/>
    <xf numFmtId="0" fontId="9" fillId="0" borderId="0" xfId="0" applyFont="1" applyFill="1" applyBorder="1"/>
    <xf numFmtId="0" fontId="12" fillId="0" borderId="0" xfId="0" applyFont="1" applyFill="1" applyAlignment="1">
      <alignment vertical="top"/>
    </xf>
    <xf numFmtId="41" fontId="12" fillId="0" borderId="0" xfId="0" applyNumberFormat="1" applyFont="1" applyFill="1"/>
    <xf numFmtId="43" fontId="0" fillId="0" borderId="0" xfId="0" applyNumberFormat="1" applyBorder="1"/>
    <xf numFmtId="0" fontId="12" fillId="0" borderId="0" xfId="0" applyFont="1" applyFill="1"/>
    <xf numFmtId="0" fontId="1" fillId="0" borderId="0" xfId="0" applyFont="1" applyBorder="1"/>
    <xf numFmtId="43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59" xfId="0" applyFont="1" applyBorder="1"/>
    <xf numFmtId="4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1" fontId="12" fillId="0" borderId="0" xfId="0" applyNumberFormat="1" applyFont="1" applyFill="1" applyAlignment="1">
      <alignment vertical="top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/>
    <xf numFmtId="41" fontId="13" fillId="0" borderId="0" xfId="0" applyNumberFormat="1" applyFont="1"/>
    <xf numFmtId="43" fontId="9" fillId="0" borderId="0" xfId="0" applyNumberFormat="1" applyFont="1" applyFill="1" applyBorder="1"/>
    <xf numFmtId="43" fontId="10" fillId="0" borderId="0" xfId="0" applyNumberFormat="1" applyFont="1" applyFill="1" applyBorder="1"/>
    <xf numFmtId="41" fontId="9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41" fontId="0" fillId="0" borderId="0" xfId="0" applyNumberFormat="1" applyBorder="1"/>
    <xf numFmtId="0" fontId="11" fillId="0" borderId="0" xfId="0" applyFont="1" applyBorder="1"/>
    <xf numFmtId="0" fontId="12" fillId="0" borderId="0" xfId="0" applyFont="1" applyFill="1" applyBorder="1" applyAlignment="1">
      <alignment vertical="top"/>
    </xf>
    <xf numFmtId="41" fontId="12" fillId="0" borderId="0" xfId="0" applyNumberFormat="1" applyFont="1" applyFill="1" applyBorder="1"/>
    <xf numFmtId="0" fontId="12" fillId="0" borderId="0" xfId="0" applyFont="1" applyFill="1" applyBorder="1"/>
    <xf numFmtId="43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43" fontId="12" fillId="0" borderId="0" xfId="0" applyNumberFormat="1" applyFont="1" applyFill="1" applyBorder="1" applyAlignment="1">
      <alignment horizontal="left" vertical="top"/>
    </xf>
    <xf numFmtId="41" fontId="12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/>
    <xf numFmtId="41" fontId="13" fillId="0" borderId="0" xfId="0" applyNumberFormat="1" applyFont="1" applyBorder="1"/>
    <xf numFmtId="0" fontId="11" fillId="0" borderId="0" xfId="0" applyFont="1"/>
    <xf numFmtId="43" fontId="15" fillId="7" borderId="0" xfId="0" applyNumberFormat="1" applyFont="1" applyFill="1"/>
    <xf numFmtId="43" fontId="15" fillId="7" borderId="0" xfId="0" applyNumberFormat="1" applyFont="1" applyFill="1" applyBorder="1"/>
    <xf numFmtId="43" fontId="15" fillId="7" borderId="61" xfId="0" applyNumberFormat="1" applyFont="1" applyFill="1" applyBorder="1"/>
    <xf numFmtId="0" fontId="15" fillId="7" borderId="0" xfId="0" applyFont="1" applyFill="1"/>
    <xf numFmtId="43" fontId="15" fillId="7" borderId="59" xfId="0" applyNumberFormat="1" applyFont="1" applyFill="1" applyBorder="1"/>
    <xf numFmtId="43" fontId="15" fillId="7" borderId="41" xfId="0" applyNumberFormat="1" applyFont="1" applyFill="1" applyBorder="1"/>
    <xf numFmtId="43" fontId="15" fillId="7" borderId="54" xfId="0" applyNumberFormat="1" applyFont="1" applyFill="1" applyBorder="1"/>
    <xf numFmtId="41" fontId="12" fillId="0" borderId="41" xfId="0" applyNumberFormat="1" applyFont="1" applyFill="1" applyBorder="1" applyAlignment="1">
      <alignment vertical="top"/>
    </xf>
    <xf numFmtId="41" fontId="0" fillId="3" borderId="61" xfId="0" applyNumberFormat="1" applyFill="1" applyBorder="1"/>
    <xf numFmtId="41" fontId="0" fillId="4" borderId="61" xfId="0" applyNumberFormat="1" applyFill="1" applyBorder="1"/>
    <xf numFmtId="41" fontId="0" fillId="5" borderId="61" xfId="0" applyNumberFormat="1" applyFill="1" applyBorder="1"/>
    <xf numFmtId="41" fontId="0" fillId="0" borderId="59" xfId="0" applyNumberFormat="1" applyBorder="1"/>
    <xf numFmtId="41" fontId="0" fillId="6" borderId="61" xfId="0" applyNumberFormat="1" applyFill="1" applyBorder="1"/>
    <xf numFmtId="41" fontId="0" fillId="0" borderId="0" xfId="0" applyNumberFormat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1" fontId="9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/Documents/Files%20for%20Pete/Parish%20Accounts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AUDIT SHEET"/>
      <sheetName val="SUMMARY"/>
      <sheetName val="2017 sums"/>
    </sheetNames>
    <sheetDataSet>
      <sheetData sheetId="0">
        <row r="5">
          <cell r="C5" t="str">
            <v>COUNCIL TAX</v>
          </cell>
        </row>
        <row r="17">
          <cell r="C17" t="str">
            <v>LADYWELL</v>
          </cell>
          <cell r="G17">
            <v>25</v>
          </cell>
        </row>
        <row r="39">
          <cell r="F39">
            <v>2665.1</v>
          </cell>
          <cell r="K39">
            <v>3735.0499999999997</v>
          </cell>
        </row>
        <row r="42">
          <cell r="U42">
            <v>843.7</v>
          </cell>
          <cell r="Z42">
            <v>341</v>
          </cell>
        </row>
        <row r="45">
          <cell r="S45">
            <v>611.27</v>
          </cell>
        </row>
        <row r="50">
          <cell r="E50">
            <v>2925.57</v>
          </cell>
        </row>
        <row r="61">
          <cell r="G61">
            <v>2.2400000000000002</v>
          </cell>
          <cell r="T61">
            <v>0.66</v>
          </cell>
        </row>
        <row r="62">
          <cell r="T62"/>
        </row>
        <row r="63">
          <cell r="G63">
            <v>2.2400000000000002</v>
          </cell>
          <cell r="T63">
            <v>0.66</v>
          </cell>
        </row>
        <row r="66">
          <cell r="T66">
            <v>153.57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topLeftCell="I35" workbookViewId="0">
      <selection activeCell="N9" sqref="N9"/>
    </sheetView>
  </sheetViews>
  <sheetFormatPr defaultRowHeight="11.25"/>
  <cols>
    <col min="1" max="1" width="10.42578125" style="1" customWidth="1"/>
    <col min="2" max="2" width="9.42578125" style="2" customWidth="1"/>
    <col min="3" max="3" width="25.5703125" style="3" customWidth="1"/>
    <col min="4" max="4" width="11.5703125" style="3" customWidth="1"/>
    <col min="5" max="5" width="8.85546875" style="3" customWidth="1"/>
    <col min="6" max="6" width="8.42578125" style="3" customWidth="1"/>
    <col min="7" max="7" width="9" style="3" customWidth="1"/>
    <col min="8" max="8" width="11.42578125" style="3" customWidth="1"/>
    <col min="9" max="9" width="6.85546875" style="2" customWidth="1"/>
    <col min="10" max="10" width="8.42578125" style="3" customWidth="1"/>
    <col min="11" max="11" width="8.85546875" style="3" customWidth="1"/>
    <col min="12" max="12" width="8.28515625" style="3" customWidth="1"/>
    <col min="13" max="13" width="4.140625" style="3" customWidth="1"/>
    <col min="14" max="14" width="9.7109375" style="3" customWidth="1"/>
    <col min="15" max="15" width="5.7109375" style="3" customWidth="1"/>
    <col min="16" max="16" width="10.42578125" style="5" customWidth="1"/>
    <col min="17" max="17" width="9.5703125" style="3" customWidth="1"/>
    <col min="18" max="18" width="16.5703125" style="3" customWidth="1"/>
    <col min="19" max="22" width="9.140625" style="3"/>
    <col min="23" max="23" width="11" style="3" customWidth="1"/>
    <col min="24" max="24" width="7.28515625" style="3" customWidth="1"/>
    <col min="25" max="25" width="7.42578125" style="3" customWidth="1"/>
    <col min="26" max="16384" width="9.140625" style="3"/>
  </cols>
  <sheetData>
    <row r="1" spans="1:26" ht="21">
      <c r="D1" s="4" t="s">
        <v>0</v>
      </c>
      <c r="R1" s="6" t="s">
        <v>1</v>
      </c>
    </row>
    <row r="2" spans="1:26" ht="12" thickBot="1"/>
    <row r="3" spans="1:26" ht="12" thickTop="1">
      <c r="A3" s="7"/>
      <c r="B3" s="8"/>
      <c r="C3" s="9"/>
      <c r="D3" s="290" t="s">
        <v>2</v>
      </c>
      <c r="E3" s="291"/>
      <c r="F3" s="292"/>
      <c r="G3" s="290" t="s">
        <v>3</v>
      </c>
      <c r="H3" s="291"/>
      <c r="I3" s="291"/>
      <c r="J3" s="291"/>
      <c r="K3" s="292"/>
      <c r="L3" s="10"/>
      <c r="M3" s="10"/>
      <c r="N3" s="10"/>
      <c r="P3" s="11"/>
      <c r="Q3" s="12"/>
      <c r="R3" s="13"/>
      <c r="S3" s="293" t="s">
        <v>2</v>
      </c>
      <c r="T3" s="294"/>
      <c r="U3" s="295"/>
      <c r="V3" s="293" t="s">
        <v>3</v>
      </c>
      <c r="W3" s="294"/>
      <c r="X3" s="294"/>
      <c r="Y3" s="294"/>
      <c r="Z3" s="295"/>
    </row>
    <row r="4" spans="1:26" ht="22.5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  <c r="G4" s="20" t="s">
        <v>10</v>
      </c>
      <c r="H4" s="21" t="s">
        <v>11</v>
      </c>
      <c r="I4" s="18" t="s">
        <v>12</v>
      </c>
      <c r="J4" s="18" t="s">
        <v>13</v>
      </c>
      <c r="K4" s="19" t="s">
        <v>14</v>
      </c>
      <c r="L4" s="22"/>
      <c r="M4" s="22"/>
      <c r="N4" s="22"/>
      <c r="P4" s="23" t="s">
        <v>4</v>
      </c>
      <c r="Q4" s="24" t="s">
        <v>5</v>
      </c>
      <c r="R4" s="25" t="s">
        <v>6</v>
      </c>
      <c r="S4" s="26" t="s">
        <v>9</v>
      </c>
      <c r="T4" s="27" t="s">
        <v>8</v>
      </c>
      <c r="U4" s="28" t="s">
        <v>15</v>
      </c>
      <c r="V4" s="29" t="s">
        <v>10</v>
      </c>
      <c r="W4" s="30" t="s">
        <v>16</v>
      </c>
      <c r="X4" s="31" t="s">
        <v>12</v>
      </c>
      <c r="Y4" s="32" t="s">
        <v>13</v>
      </c>
      <c r="Z4" s="33" t="s">
        <v>17</v>
      </c>
    </row>
    <row r="5" spans="1:26">
      <c r="A5" s="14">
        <v>42830</v>
      </c>
      <c r="B5" s="15" t="s">
        <v>21</v>
      </c>
      <c r="C5" s="34" t="s">
        <v>48</v>
      </c>
      <c r="D5" s="17"/>
      <c r="E5" s="18"/>
      <c r="F5" s="19">
        <v>2885</v>
      </c>
      <c r="G5" s="20">
        <v>220.3</v>
      </c>
      <c r="H5" s="35"/>
      <c r="I5" s="18"/>
      <c r="J5" s="18"/>
      <c r="K5" s="19">
        <f t="shared" ref="K5:K35" si="0">G5+H5+I5</f>
        <v>220.3</v>
      </c>
      <c r="L5" s="36"/>
      <c r="M5" s="36"/>
      <c r="N5" s="36"/>
      <c r="P5" s="37">
        <v>42849</v>
      </c>
      <c r="Q5" s="38" t="s">
        <v>23</v>
      </c>
      <c r="R5" s="52" t="s">
        <v>24</v>
      </c>
      <c r="S5" s="40"/>
      <c r="T5" s="41"/>
      <c r="U5" s="42"/>
      <c r="V5" s="40">
        <v>37</v>
      </c>
      <c r="W5" s="41"/>
      <c r="X5" s="41"/>
      <c r="Y5" s="41"/>
      <c r="Z5" s="43">
        <f t="shared" ref="Z5:Z29" si="1">V5</f>
        <v>37</v>
      </c>
    </row>
    <row r="6" spans="1:26">
      <c r="A6" s="44">
        <v>42830</v>
      </c>
      <c r="C6" s="3" t="s">
        <v>18</v>
      </c>
      <c r="D6" s="47"/>
      <c r="E6" s="48"/>
      <c r="F6" s="49">
        <v>220.3</v>
      </c>
      <c r="G6" s="47">
        <v>0</v>
      </c>
      <c r="H6" s="50"/>
      <c r="I6" s="48"/>
      <c r="J6" s="48"/>
      <c r="K6" s="19">
        <f t="shared" si="0"/>
        <v>0</v>
      </c>
      <c r="L6" s="51"/>
      <c r="M6" s="51"/>
      <c r="N6" s="51"/>
      <c r="P6" s="37">
        <v>42849</v>
      </c>
      <c r="Q6" s="38" t="s">
        <v>23</v>
      </c>
      <c r="R6" s="52" t="s">
        <v>25</v>
      </c>
      <c r="S6" s="40"/>
      <c r="T6" s="41"/>
      <c r="U6" s="42"/>
      <c r="V6" s="40">
        <v>8</v>
      </c>
      <c r="W6" s="41"/>
      <c r="X6" s="41"/>
      <c r="Y6" s="41"/>
      <c r="Z6" s="43">
        <f t="shared" si="1"/>
        <v>8</v>
      </c>
    </row>
    <row r="7" spans="1:26">
      <c r="A7" s="44">
        <v>42838</v>
      </c>
      <c r="B7" s="2" t="s">
        <v>21</v>
      </c>
      <c r="C7" s="46" t="s">
        <v>22</v>
      </c>
      <c r="D7" s="55">
        <v>1150</v>
      </c>
      <c r="E7" s="56"/>
      <c r="F7" s="57"/>
      <c r="H7" s="48"/>
      <c r="I7" s="48"/>
      <c r="J7" s="48"/>
      <c r="K7" s="19">
        <f t="shared" si="0"/>
        <v>0</v>
      </c>
      <c r="L7" s="51"/>
      <c r="M7" s="51"/>
      <c r="N7" s="51"/>
      <c r="P7" s="37">
        <v>42877</v>
      </c>
      <c r="Q7" s="38"/>
      <c r="R7" s="52" t="s">
        <v>24</v>
      </c>
      <c r="S7" s="40"/>
      <c r="T7" s="41"/>
      <c r="U7" s="42"/>
      <c r="V7" s="40">
        <v>37</v>
      </c>
      <c r="W7" s="41"/>
      <c r="X7" s="41"/>
      <c r="Y7" s="41"/>
      <c r="Z7" s="43">
        <f t="shared" si="1"/>
        <v>37</v>
      </c>
    </row>
    <row r="8" spans="1:26">
      <c r="A8" s="58">
        <v>42879</v>
      </c>
      <c r="B8" s="2">
        <v>406</v>
      </c>
      <c r="C8" s="64" t="s">
        <v>26</v>
      </c>
      <c r="D8" s="59"/>
      <c r="E8" s="60"/>
      <c r="F8" s="61"/>
      <c r="G8" s="59">
        <v>790.61</v>
      </c>
      <c r="I8" s="53"/>
      <c r="K8" s="19">
        <f t="shared" si="0"/>
        <v>790.61</v>
      </c>
      <c r="L8" s="51"/>
      <c r="M8" s="51"/>
      <c r="N8" s="51"/>
      <c r="P8" s="37">
        <v>42514</v>
      </c>
      <c r="Q8" s="38" t="s">
        <v>23</v>
      </c>
      <c r="R8" s="52" t="s">
        <v>25</v>
      </c>
      <c r="S8" s="40"/>
      <c r="T8" s="41"/>
      <c r="U8" s="42"/>
      <c r="V8" s="40">
        <v>8</v>
      </c>
      <c r="W8" s="41"/>
      <c r="X8" s="41"/>
      <c r="Y8" s="41"/>
      <c r="Z8" s="43">
        <f t="shared" si="1"/>
        <v>8</v>
      </c>
    </row>
    <row r="9" spans="1:26">
      <c r="A9" s="44">
        <v>42887</v>
      </c>
      <c r="B9" s="2">
        <v>407</v>
      </c>
      <c r="C9" s="3" t="s">
        <v>77</v>
      </c>
      <c r="D9" s="55"/>
      <c r="E9" s="62"/>
      <c r="F9" s="63"/>
      <c r="G9" s="3">
        <v>124</v>
      </c>
      <c r="H9" s="48"/>
      <c r="I9" s="48"/>
      <c r="J9" s="48"/>
      <c r="K9" s="19">
        <f t="shared" si="0"/>
        <v>124</v>
      </c>
      <c r="L9" s="51"/>
      <c r="M9" s="51"/>
      <c r="N9" s="51"/>
      <c r="P9" s="3">
        <v>42886</v>
      </c>
      <c r="Q9" s="3" t="s">
        <v>19</v>
      </c>
      <c r="S9" s="40"/>
      <c r="T9" s="41"/>
      <c r="U9" s="42">
        <v>72.5</v>
      </c>
      <c r="V9" s="40"/>
      <c r="W9" s="41"/>
      <c r="X9" s="41"/>
      <c r="Y9" s="41"/>
      <c r="Z9" s="43">
        <f t="shared" si="1"/>
        <v>0</v>
      </c>
    </row>
    <row r="10" spans="1:26">
      <c r="A10" s="44">
        <v>42997</v>
      </c>
      <c r="B10" s="2">
        <v>408</v>
      </c>
      <c r="C10" s="46" t="s">
        <v>27</v>
      </c>
      <c r="D10" s="59"/>
      <c r="F10" s="54"/>
      <c r="G10" s="59">
        <v>244</v>
      </c>
      <c r="I10" s="53"/>
      <c r="J10" s="45"/>
      <c r="K10" s="19">
        <f t="shared" si="0"/>
        <v>244</v>
      </c>
      <c r="L10" s="51"/>
      <c r="M10" s="51"/>
      <c r="N10" s="51"/>
      <c r="P10" s="37">
        <v>42908</v>
      </c>
      <c r="Q10" s="38" t="s">
        <v>23</v>
      </c>
      <c r="R10" s="52" t="s">
        <v>24</v>
      </c>
      <c r="S10" s="40"/>
      <c r="T10" s="41"/>
      <c r="U10" s="42"/>
      <c r="V10" s="40">
        <v>35</v>
      </c>
      <c r="W10" s="65"/>
      <c r="X10" s="41"/>
      <c r="Y10" s="41"/>
      <c r="Z10" s="43">
        <f t="shared" si="1"/>
        <v>35</v>
      </c>
    </row>
    <row r="11" spans="1:26">
      <c r="A11" s="44">
        <v>42998</v>
      </c>
      <c r="B11" s="45" t="s">
        <v>21</v>
      </c>
      <c r="C11" s="67" t="s">
        <v>22</v>
      </c>
      <c r="D11" s="47">
        <v>1150</v>
      </c>
      <c r="E11" s="48"/>
      <c r="F11" s="49"/>
      <c r="G11" s="47"/>
      <c r="H11" s="48"/>
      <c r="I11" s="48"/>
      <c r="J11" s="48"/>
      <c r="K11" s="19">
        <f t="shared" si="0"/>
        <v>0</v>
      </c>
      <c r="L11" s="51"/>
      <c r="M11" s="51"/>
      <c r="N11" s="51"/>
      <c r="P11" s="37">
        <v>42912</v>
      </c>
      <c r="Q11" s="38" t="s">
        <v>23</v>
      </c>
      <c r="R11" s="52" t="s">
        <v>25</v>
      </c>
      <c r="S11" s="40"/>
      <c r="T11" s="41"/>
      <c r="U11" s="42"/>
      <c r="V11" s="40">
        <v>8</v>
      </c>
      <c r="W11" s="65"/>
      <c r="X11" s="41"/>
      <c r="Y11" s="41"/>
      <c r="Z11" s="43">
        <f t="shared" si="1"/>
        <v>8</v>
      </c>
    </row>
    <row r="12" spans="1:26">
      <c r="A12" s="44">
        <v>43006</v>
      </c>
      <c r="B12" s="53">
        <v>409</v>
      </c>
      <c r="C12" s="64" t="s">
        <v>28</v>
      </c>
      <c r="D12" s="59"/>
      <c r="E12" s="45"/>
      <c r="F12" s="54"/>
      <c r="G12" s="47">
        <v>61</v>
      </c>
      <c r="H12" s="48"/>
      <c r="I12" s="48"/>
      <c r="J12" s="48"/>
      <c r="K12" s="19">
        <f t="shared" si="0"/>
        <v>61</v>
      </c>
      <c r="L12" s="36"/>
      <c r="M12" s="36"/>
      <c r="N12" s="36"/>
      <c r="P12" s="37">
        <v>42940</v>
      </c>
      <c r="Q12" s="38" t="s">
        <v>23</v>
      </c>
      <c r="R12" s="71" t="s">
        <v>24</v>
      </c>
      <c r="S12" s="69"/>
      <c r="T12" s="41"/>
      <c r="U12" s="42"/>
      <c r="V12" s="40">
        <v>35</v>
      </c>
      <c r="W12" s="41"/>
      <c r="X12" s="41"/>
      <c r="Y12" s="41"/>
      <c r="Z12" s="43">
        <f t="shared" si="1"/>
        <v>35</v>
      </c>
    </row>
    <row r="13" spans="1:26">
      <c r="A13" s="66">
        <v>43006</v>
      </c>
      <c r="B13" s="2">
        <v>410</v>
      </c>
      <c r="C13" s="64" t="s">
        <v>29</v>
      </c>
      <c r="D13" s="55"/>
      <c r="E13" s="45"/>
      <c r="G13" s="68">
        <v>25</v>
      </c>
      <c r="H13" s="45"/>
      <c r="I13" s="45"/>
      <c r="J13" s="45"/>
      <c r="K13" s="19">
        <f t="shared" si="0"/>
        <v>25</v>
      </c>
      <c r="L13" s="36"/>
      <c r="M13" s="36"/>
      <c r="N13" s="36"/>
      <c r="P13" s="37">
        <v>42940</v>
      </c>
      <c r="Q13" s="38" t="s">
        <v>23</v>
      </c>
      <c r="R13" s="52" t="s">
        <v>25</v>
      </c>
      <c r="S13" s="40"/>
      <c r="T13" s="65"/>
      <c r="U13" s="42"/>
      <c r="V13" s="40">
        <v>8</v>
      </c>
      <c r="W13" s="41"/>
      <c r="X13" s="41"/>
      <c r="Y13" s="41"/>
      <c r="Z13" s="43">
        <f t="shared" si="1"/>
        <v>8</v>
      </c>
    </row>
    <row r="14" spans="1:26">
      <c r="A14" s="44">
        <v>43031</v>
      </c>
      <c r="B14" s="53" t="s">
        <v>23</v>
      </c>
      <c r="C14" s="64" t="s">
        <v>30</v>
      </c>
      <c r="D14" s="47"/>
      <c r="E14" s="48"/>
      <c r="F14" s="49"/>
      <c r="G14" s="3">
        <v>36</v>
      </c>
      <c r="H14" s="48"/>
      <c r="I14" s="48"/>
      <c r="J14" s="70"/>
      <c r="K14" s="19">
        <f t="shared" si="0"/>
        <v>36</v>
      </c>
      <c r="L14" s="36"/>
      <c r="M14" s="36"/>
      <c r="N14" s="36"/>
      <c r="P14" s="37">
        <v>42969</v>
      </c>
      <c r="Q14" s="38" t="s">
        <v>23</v>
      </c>
      <c r="R14" s="71" t="s">
        <v>24</v>
      </c>
      <c r="S14" s="40"/>
      <c r="T14" s="65"/>
      <c r="U14" s="42"/>
      <c r="V14" s="40">
        <v>43</v>
      </c>
      <c r="W14" s="41"/>
      <c r="X14" s="41"/>
      <c r="Y14" s="41"/>
      <c r="Z14" s="43">
        <f t="shared" si="1"/>
        <v>43</v>
      </c>
    </row>
    <row r="15" spans="1:26">
      <c r="A15" s="44">
        <v>43033</v>
      </c>
      <c r="B15" s="53" t="s">
        <v>23</v>
      </c>
      <c r="C15" s="54" t="s">
        <v>49</v>
      </c>
      <c r="D15" s="47"/>
      <c r="E15" s="48"/>
      <c r="F15" s="49"/>
      <c r="G15" s="59"/>
      <c r="H15" s="48">
        <v>600</v>
      </c>
      <c r="I15" s="48"/>
      <c r="J15" s="48"/>
      <c r="K15" s="19">
        <f t="shared" si="0"/>
        <v>600</v>
      </c>
      <c r="L15" s="36"/>
      <c r="M15" s="36"/>
      <c r="N15" s="36"/>
      <c r="P15" s="37">
        <v>42971</v>
      </c>
      <c r="Q15" s="38" t="s">
        <v>23</v>
      </c>
      <c r="R15" s="52" t="s">
        <v>25</v>
      </c>
      <c r="S15" s="40"/>
      <c r="T15" s="65"/>
      <c r="U15" s="42"/>
      <c r="V15" s="40">
        <v>9.5</v>
      </c>
      <c r="W15" s="41"/>
      <c r="X15" s="41"/>
      <c r="Y15" s="41"/>
      <c r="Z15" s="43">
        <f t="shared" si="1"/>
        <v>9.5</v>
      </c>
    </row>
    <row r="16" spans="1:26">
      <c r="A16" s="44">
        <v>43070</v>
      </c>
      <c r="B16" s="77" t="s">
        <v>23</v>
      </c>
      <c r="C16" s="78" t="s">
        <v>31</v>
      </c>
      <c r="D16" s="55"/>
      <c r="E16" s="48"/>
      <c r="F16" s="49"/>
      <c r="G16" s="47">
        <v>177.6</v>
      </c>
      <c r="H16" s="48"/>
      <c r="I16" s="48"/>
      <c r="J16" s="48"/>
      <c r="K16" s="19">
        <f t="shared" si="0"/>
        <v>177.6</v>
      </c>
      <c r="L16" s="36"/>
      <c r="M16" s="36"/>
      <c r="N16" s="36"/>
      <c r="P16" s="37">
        <v>43000</v>
      </c>
      <c r="Q16" s="38" t="s">
        <v>23</v>
      </c>
      <c r="R16" s="71" t="s">
        <v>24</v>
      </c>
      <c r="S16" s="40"/>
      <c r="T16" s="65"/>
      <c r="U16" s="42"/>
      <c r="V16" s="40">
        <v>43</v>
      </c>
      <c r="W16" s="41"/>
      <c r="X16" s="41"/>
      <c r="Y16" s="41"/>
      <c r="Z16" s="43">
        <f>V16</f>
        <v>43</v>
      </c>
    </row>
    <row r="17" spans="1:26">
      <c r="A17" s="44">
        <v>43138</v>
      </c>
      <c r="B17" s="53">
        <v>421</v>
      </c>
      <c r="C17" s="64" t="s">
        <v>32</v>
      </c>
      <c r="D17" s="47"/>
      <c r="E17" s="48"/>
      <c r="F17" s="49"/>
      <c r="G17" s="59">
        <v>41</v>
      </c>
      <c r="H17" s="48"/>
      <c r="I17" s="48"/>
      <c r="J17" s="48"/>
      <c r="K17" s="19">
        <f t="shared" si="0"/>
        <v>41</v>
      </c>
      <c r="L17" s="36"/>
      <c r="M17" s="36"/>
      <c r="N17" s="36"/>
      <c r="P17" s="37">
        <v>43003</v>
      </c>
      <c r="Q17" s="38" t="s">
        <v>23</v>
      </c>
      <c r="R17" s="52" t="s">
        <v>25</v>
      </c>
      <c r="S17" s="40"/>
      <c r="T17" s="65"/>
      <c r="U17" s="42"/>
      <c r="V17" s="40">
        <v>9.5</v>
      </c>
      <c r="W17" s="41"/>
      <c r="X17" s="41"/>
      <c r="Y17" s="41"/>
      <c r="Z17" s="43">
        <f>V17</f>
        <v>9.5</v>
      </c>
    </row>
    <row r="18" spans="1:26">
      <c r="A18" s="44">
        <v>43172</v>
      </c>
      <c r="B18" s="2">
        <v>411</v>
      </c>
      <c r="C18" s="46" t="s">
        <v>27</v>
      </c>
      <c r="D18" s="73"/>
      <c r="E18" s="56"/>
      <c r="F18" s="57"/>
      <c r="G18" s="73">
        <v>244</v>
      </c>
      <c r="H18" s="56"/>
      <c r="I18" s="56"/>
      <c r="J18" s="74"/>
      <c r="K18" s="19">
        <f t="shared" si="0"/>
        <v>244</v>
      </c>
      <c r="L18" s="36"/>
      <c r="M18" s="36"/>
      <c r="N18" s="36"/>
      <c r="P18" s="204">
        <v>43012</v>
      </c>
      <c r="Q18" s="3" t="s">
        <v>19</v>
      </c>
      <c r="U18" s="3">
        <v>82</v>
      </c>
    </row>
    <row r="19" spans="1:26">
      <c r="A19" s="44">
        <v>43181</v>
      </c>
      <c r="B19" s="53">
        <v>412</v>
      </c>
      <c r="C19" s="46" t="s">
        <v>28</v>
      </c>
      <c r="D19" s="73"/>
      <c r="E19" s="56"/>
      <c r="F19" s="75"/>
      <c r="G19" s="59">
        <v>61</v>
      </c>
      <c r="H19" s="56"/>
      <c r="I19" s="56"/>
      <c r="J19" s="74"/>
      <c r="K19" s="19">
        <f t="shared" si="0"/>
        <v>61</v>
      </c>
      <c r="L19" s="36"/>
      <c r="M19" s="36"/>
      <c r="N19" s="36"/>
      <c r="P19" s="37">
        <v>43031</v>
      </c>
      <c r="Q19" s="38" t="s">
        <v>23</v>
      </c>
      <c r="R19" s="71" t="s">
        <v>24</v>
      </c>
      <c r="S19" s="40"/>
      <c r="T19" s="65"/>
      <c r="U19" s="42"/>
      <c r="V19" s="40">
        <v>43</v>
      </c>
      <c r="W19" s="41"/>
      <c r="X19" s="41"/>
      <c r="Y19" s="41"/>
      <c r="Z19" s="43">
        <f t="shared" si="1"/>
        <v>43</v>
      </c>
    </row>
    <row r="20" spans="1:26">
      <c r="A20" s="76"/>
      <c r="B20" s="72"/>
      <c r="C20" s="46"/>
      <c r="D20" s="73"/>
      <c r="E20" s="56"/>
      <c r="F20" s="75"/>
      <c r="G20" s="79"/>
      <c r="H20" s="56"/>
      <c r="I20" s="56"/>
      <c r="J20" s="74"/>
      <c r="K20" s="19">
        <f t="shared" si="0"/>
        <v>0</v>
      </c>
      <c r="L20" s="80"/>
      <c r="M20" s="36"/>
      <c r="N20" s="36"/>
      <c r="P20" s="37">
        <v>43032</v>
      </c>
      <c r="Q20" s="38" t="s">
        <v>23</v>
      </c>
      <c r="R20" s="52" t="s">
        <v>25</v>
      </c>
      <c r="S20" s="40"/>
      <c r="T20" s="65"/>
      <c r="U20" s="42"/>
      <c r="V20" s="40">
        <v>9.5</v>
      </c>
      <c r="W20" s="41"/>
      <c r="X20" s="41"/>
      <c r="Y20" s="41"/>
      <c r="Z20" s="43">
        <f t="shared" si="1"/>
        <v>9.5</v>
      </c>
    </row>
    <row r="21" spans="1:26">
      <c r="A21" s="44"/>
      <c r="B21" s="53"/>
      <c r="D21" s="59"/>
      <c r="E21" s="45"/>
      <c r="F21" s="39"/>
      <c r="G21" s="60"/>
      <c r="H21" s="48"/>
      <c r="I21" s="48"/>
      <c r="J21" s="70"/>
      <c r="K21" s="19">
        <f t="shared" si="0"/>
        <v>0</v>
      </c>
      <c r="L21" s="80"/>
      <c r="M21" s="36"/>
      <c r="N21" s="36"/>
      <c r="P21" s="81">
        <v>43061</v>
      </c>
      <c r="Q21" s="38" t="s">
        <v>23</v>
      </c>
      <c r="R21" s="71" t="s">
        <v>24</v>
      </c>
      <c r="S21" s="40"/>
      <c r="T21" s="65"/>
      <c r="U21" s="42"/>
      <c r="V21" s="40">
        <v>43</v>
      </c>
      <c r="W21" s="41"/>
      <c r="X21" s="41"/>
      <c r="Y21" s="41"/>
      <c r="Z21" s="43">
        <f t="shared" si="1"/>
        <v>43</v>
      </c>
    </row>
    <row r="22" spans="1:26">
      <c r="A22" s="44"/>
      <c r="B22" s="53"/>
      <c r="D22" s="59"/>
      <c r="E22" s="45"/>
      <c r="F22" s="39"/>
      <c r="G22" s="60"/>
      <c r="H22" s="45"/>
      <c r="I22" s="53"/>
      <c r="J22" s="45"/>
      <c r="K22" s="19">
        <f t="shared" si="0"/>
        <v>0</v>
      </c>
      <c r="L22" s="80"/>
      <c r="M22" s="36"/>
      <c r="N22" s="36"/>
      <c r="P22" s="81">
        <v>43063</v>
      </c>
      <c r="Q22" s="38" t="s">
        <v>23</v>
      </c>
      <c r="R22" s="52" t="s">
        <v>25</v>
      </c>
      <c r="S22" s="69"/>
      <c r="T22" s="82"/>
      <c r="U22" s="83"/>
      <c r="V22" s="69">
        <v>9.5</v>
      </c>
      <c r="W22" s="82"/>
      <c r="X22" s="82"/>
      <c r="Y22" s="82"/>
      <c r="Z22" s="43">
        <f t="shared" si="1"/>
        <v>9.5</v>
      </c>
    </row>
    <row r="23" spans="1:26">
      <c r="A23" s="44"/>
      <c r="D23" s="59"/>
      <c r="E23" s="45"/>
      <c r="F23" s="39"/>
      <c r="G23" s="60"/>
      <c r="H23" s="45"/>
      <c r="I23" s="53"/>
      <c r="J23" s="45"/>
      <c r="K23" s="19">
        <f t="shared" si="0"/>
        <v>0</v>
      </c>
      <c r="L23" s="80"/>
      <c r="M23" s="36"/>
      <c r="N23" s="36"/>
      <c r="P23" s="1">
        <v>43073</v>
      </c>
      <c r="Q23" s="3" t="s">
        <v>19</v>
      </c>
      <c r="U23" s="3">
        <v>234</v>
      </c>
      <c r="W23" s="82"/>
      <c r="X23" s="82"/>
      <c r="Y23" s="82"/>
      <c r="Z23" s="43"/>
    </row>
    <row r="24" spans="1:26">
      <c r="A24" s="44"/>
      <c r="D24" s="59"/>
      <c r="E24" s="45"/>
      <c r="F24" s="39"/>
      <c r="G24" s="60"/>
      <c r="H24" s="45"/>
      <c r="I24" s="53"/>
      <c r="J24" s="45"/>
      <c r="K24" s="19">
        <f t="shared" si="0"/>
        <v>0</v>
      </c>
      <c r="L24" s="80"/>
      <c r="M24" s="36"/>
      <c r="N24" s="36"/>
      <c r="P24" s="81">
        <v>43091</v>
      </c>
      <c r="Q24" s="38" t="s">
        <v>23</v>
      </c>
      <c r="R24" s="71" t="s">
        <v>24</v>
      </c>
      <c r="S24" s="69"/>
      <c r="T24" s="82"/>
      <c r="U24" s="83"/>
      <c r="V24" s="69">
        <v>43</v>
      </c>
      <c r="W24" s="82"/>
      <c r="X24" s="82"/>
      <c r="Y24" s="82"/>
      <c r="Z24" s="43">
        <f t="shared" si="1"/>
        <v>43</v>
      </c>
    </row>
    <row r="25" spans="1:26">
      <c r="A25" s="44"/>
      <c r="D25" s="47"/>
      <c r="E25" s="48"/>
      <c r="F25" s="49"/>
      <c r="G25" s="50"/>
      <c r="H25" s="48"/>
      <c r="I25" s="48"/>
      <c r="J25" s="70"/>
      <c r="K25" s="19">
        <f t="shared" si="0"/>
        <v>0</v>
      </c>
      <c r="L25" s="80"/>
      <c r="M25" s="36"/>
      <c r="N25" s="36"/>
      <c r="P25" s="87">
        <v>43096</v>
      </c>
      <c r="Q25" s="3" t="s">
        <v>23</v>
      </c>
      <c r="R25" s="52" t="s">
        <v>25</v>
      </c>
      <c r="S25" s="69"/>
      <c r="T25" s="82"/>
      <c r="U25" s="83"/>
      <c r="V25" s="69">
        <v>9.5</v>
      </c>
      <c r="W25" s="82"/>
      <c r="X25" s="82"/>
      <c r="Y25" s="82"/>
      <c r="Z25" s="43">
        <f t="shared" si="1"/>
        <v>9.5</v>
      </c>
    </row>
    <row r="26" spans="1:26">
      <c r="A26" s="84"/>
      <c r="B26" s="53"/>
      <c r="C26" s="54"/>
      <c r="D26" s="47"/>
      <c r="E26" s="48"/>
      <c r="F26" s="49"/>
      <c r="G26" s="60"/>
      <c r="H26" s="48"/>
      <c r="I26" s="48"/>
      <c r="J26" s="70"/>
      <c r="K26" s="19">
        <f t="shared" si="0"/>
        <v>0</v>
      </c>
      <c r="L26" s="36"/>
      <c r="M26" s="36"/>
      <c r="N26" s="36"/>
      <c r="P26" s="81">
        <v>43122</v>
      </c>
      <c r="Q26" s="38" t="s">
        <v>23</v>
      </c>
      <c r="R26" s="71" t="s">
        <v>24</v>
      </c>
      <c r="S26" s="69"/>
      <c r="T26" s="82"/>
      <c r="U26" s="83"/>
      <c r="V26" s="69">
        <v>43</v>
      </c>
      <c r="W26" s="82"/>
      <c r="X26" s="82"/>
      <c r="Y26" s="82"/>
      <c r="Z26" s="43">
        <f>V26</f>
        <v>43</v>
      </c>
    </row>
    <row r="27" spans="1:26">
      <c r="A27" s="84"/>
      <c r="B27" s="53"/>
      <c r="C27" s="54"/>
      <c r="D27" s="47"/>
      <c r="E27" s="48"/>
      <c r="F27" s="49"/>
      <c r="G27" s="86"/>
      <c r="H27" s="56"/>
      <c r="I27" s="56"/>
      <c r="J27" s="74"/>
      <c r="K27" s="19">
        <f t="shared" si="0"/>
        <v>0</v>
      </c>
      <c r="L27" s="36"/>
      <c r="M27" s="36"/>
      <c r="N27" s="36"/>
      <c r="P27" s="90">
        <v>43124</v>
      </c>
      <c r="Q27" s="38" t="s">
        <v>23</v>
      </c>
      <c r="R27" s="52" t="s">
        <v>25</v>
      </c>
      <c r="S27" s="69"/>
      <c r="T27" s="82"/>
      <c r="U27" s="83"/>
      <c r="V27" s="69">
        <v>9.5</v>
      </c>
      <c r="W27" s="82"/>
      <c r="X27" s="82"/>
      <c r="Y27" s="82"/>
      <c r="Z27" s="43">
        <f>V27</f>
        <v>9.5</v>
      </c>
    </row>
    <row r="28" spans="1:26">
      <c r="A28" s="84"/>
      <c r="B28" s="53"/>
      <c r="D28" s="73"/>
      <c r="E28" s="56"/>
      <c r="F28" s="75"/>
      <c r="G28" s="73"/>
      <c r="H28" s="56"/>
      <c r="I28" s="56"/>
      <c r="J28" s="74"/>
      <c r="K28" s="19">
        <f t="shared" si="0"/>
        <v>0</v>
      </c>
      <c r="L28" s="36"/>
      <c r="M28" s="36"/>
      <c r="N28" s="36"/>
      <c r="P28" s="81">
        <v>43138</v>
      </c>
      <c r="Q28" s="38" t="s">
        <v>19</v>
      </c>
      <c r="R28" s="3" t="s">
        <v>20</v>
      </c>
      <c r="S28" s="69"/>
      <c r="T28" s="82"/>
      <c r="U28" s="83">
        <v>48</v>
      </c>
    </row>
    <row r="29" spans="1:26">
      <c r="A29" s="88"/>
      <c r="B29" s="53"/>
      <c r="C29" s="54"/>
      <c r="D29" s="73"/>
      <c r="E29" s="56"/>
      <c r="F29" s="75"/>
      <c r="G29" s="73"/>
      <c r="H29" s="56"/>
      <c r="I29" s="56"/>
      <c r="J29" s="74"/>
      <c r="K29" s="19">
        <f t="shared" si="0"/>
        <v>0</v>
      </c>
      <c r="L29" s="36"/>
      <c r="M29" s="36"/>
      <c r="N29" s="36"/>
      <c r="Q29" s="38"/>
      <c r="R29" s="71"/>
      <c r="V29" s="69"/>
      <c r="W29" s="82"/>
      <c r="X29" s="82"/>
      <c r="Y29" s="82"/>
      <c r="Z29" s="43">
        <f t="shared" si="1"/>
        <v>0</v>
      </c>
    </row>
    <row r="30" spans="1:26">
      <c r="A30" s="88"/>
      <c r="B30" s="53"/>
      <c r="D30" s="73"/>
      <c r="E30" s="56"/>
      <c r="F30" s="75"/>
      <c r="G30" s="73"/>
      <c r="H30" s="56"/>
      <c r="I30" s="56"/>
      <c r="J30" s="74"/>
      <c r="K30" s="19">
        <f t="shared" si="0"/>
        <v>0</v>
      </c>
      <c r="L30" s="36"/>
      <c r="M30" s="36"/>
      <c r="N30" s="36"/>
      <c r="P30" s="81"/>
      <c r="Q30" s="38"/>
      <c r="R30" s="52"/>
      <c r="S30" s="69"/>
      <c r="T30" s="82"/>
      <c r="U30" s="83"/>
      <c r="V30" s="69"/>
      <c r="W30" s="82"/>
      <c r="X30" s="82"/>
      <c r="Y30" s="82"/>
      <c r="Z30" s="43">
        <f>V30</f>
        <v>0</v>
      </c>
    </row>
    <row r="31" spans="1:26">
      <c r="A31" s="88"/>
      <c r="B31" s="85"/>
      <c r="C31" s="54"/>
      <c r="D31" s="73"/>
      <c r="E31" s="56"/>
      <c r="F31" s="75"/>
      <c r="G31" s="73"/>
      <c r="H31" s="56"/>
      <c r="I31" s="56"/>
      <c r="J31" s="74"/>
      <c r="K31" s="19">
        <f t="shared" si="0"/>
        <v>0</v>
      </c>
      <c r="L31" s="36"/>
      <c r="M31" s="36"/>
      <c r="N31" s="36"/>
      <c r="P31" s="3"/>
      <c r="V31" s="40"/>
      <c r="W31" s="82"/>
      <c r="X31" s="82"/>
      <c r="Y31" s="82"/>
      <c r="Z31" s="43">
        <f>V31</f>
        <v>0</v>
      </c>
    </row>
    <row r="32" spans="1:26">
      <c r="A32" s="88"/>
      <c r="B32" s="85"/>
      <c r="D32" s="47"/>
      <c r="E32" s="56"/>
      <c r="F32" s="75"/>
      <c r="G32" s="73"/>
      <c r="H32" s="56"/>
      <c r="I32" s="56"/>
      <c r="J32" s="74"/>
      <c r="K32" s="19">
        <f t="shared" si="0"/>
        <v>0</v>
      </c>
      <c r="L32" s="36"/>
      <c r="M32" s="36"/>
      <c r="N32" s="36"/>
      <c r="P32" s="91"/>
      <c r="Q32" s="38"/>
      <c r="R32" s="71"/>
      <c r="S32" s="92"/>
      <c r="T32" s="93"/>
      <c r="U32" s="94"/>
      <c r="V32" s="95"/>
      <c r="W32" s="93"/>
      <c r="X32" s="93"/>
      <c r="Y32" s="93"/>
      <c r="Z32" s="96">
        <f>V32</f>
        <v>0</v>
      </c>
    </row>
    <row r="33" spans="1:26">
      <c r="A33" s="88"/>
      <c r="B33" s="85"/>
      <c r="C33" s="46"/>
      <c r="D33" s="73"/>
      <c r="E33" s="56"/>
      <c r="F33" s="75"/>
      <c r="G33" s="73"/>
      <c r="H33" s="56"/>
      <c r="I33" s="56"/>
      <c r="J33" s="74"/>
      <c r="K33" s="19">
        <f t="shared" si="0"/>
        <v>0</v>
      </c>
      <c r="L33" s="36"/>
      <c r="M33" s="36"/>
      <c r="N33" s="36"/>
      <c r="P33" s="37"/>
      <c r="Q33" s="38"/>
      <c r="R33" s="52"/>
      <c r="S33" s="99"/>
      <c r="T33" s="100"/>
      <c r="U33" s="101"/>
      <c r="V33" s="102"/>
      <c r="W33" s="100"/>
      <c r="X33" s="100"/>
      <c r="Y33" s="100"/>
      <c r="Z33" s="103">
        <f t="shared" ref="Z33:Z36" si="2">V33</f>
        <v>0</v>
      </c>
    </row>
    <row r="34" spans="1:26">
      <c r="A34" s="88"/>
      <c r="B34" s="89"/>
      <c r="C34" s="54"/>
      <c r="D34" s="73"/>
      <c r="E34" s="56"/>
      <c r="F34" s="75"/>
      <c r="G34" s="73"/>
      <c r="H34" s="56"/>
      <c r="I34" s="56"/>
      <c r="J34" s="74"/>
      <c r="K34" s="19">
        <f t="shared" si="0"/>
        <v>0</v>
      </c>
      <c r="L34" s="36"/>
      <c r="M34" s="36"/>
      <c r="N34" s="36"/>
      <c r="P34" s="111"/>
      <c r="Q34" s="38"/>
      <c r="R34" s="71"/>
      <c r="S34" s="112"/>
      <c r="T34" s="113"/>
      <c r="U34" s="114"/>
      <c r="V34" s="115"/>
      <c r="W34" s="113"/>
      <c r="X34" s="113"/>
      <c r="Y34" s="113"/>
      <c r="Z34" s="103">
        <f t="shared" si="2"/>
        <v>0</v>
      </c>
    </row>
    <row r="35" spans="1:26" ht="12" thickBot="1">
      <c r="A35" s="44"/>
      <c r="B35" s="53"/>
      <c r="C35" s="46"/>
      <c r="D35" s="73"/>
      <c r="E35" s="56"/>
      <c r="F35" s="75"/>
      <c r="G35" s="97"/>
      <c r="H35" s="98"/>
      <c r="I35" s="56"/>
      <c r="J35" s="74"/>
      <c r="K35" s="19">
        <f t="shared" si="0"/>
        <v>0</v>
      </c>
      <c r="L35" s="36"/>
      <c r="M35" s="36"/>
      <c r="N35" s="36"/>
      <c r="P35" s="111"/>
      <c r="Q35" s="38"/>
      <c r="R35" s="52"/>
      <c r="S35" s="112"/>
      <c r="T35" s="113"/>
      <c r="U35" s="114"/>
      <c r="V35" s="115"/>
      <c r="W35" s="113"/>
      <c r="X35" s="113"/>
      <c r="Y35" s="113"/>
      <c r="Z35" s="103">
        <f t="shared" si="2"/>
        <v>0</v>
      </c>
    </row>
    <row r="36" spans="1:26" ht="12" thickTop="1">
      <c r="A36" s="104"/>
      <c r="B36" s="105"/>
      <c r="C36" s="106"/>
      <c r="D36" s="107">
        <f>SUM(D6:D35)</f>
        <v>2300</v>
      </c>
      <c r="E36" s="108">
        <f>SUM(E6:E35)</f>
        <v>0</v>
      </c>
      <c r="F36" s="106">
        <f>SUM(F5:F35)</f>
        <v>3105.3</v>
      </c>
      <c r="G36" s="109">
        <f>SUM(G5:G35)</f>
        <v>2024.51</v>
      </c>
      <c r="H36" s="108">
        <f>SUM(H6:H35)</f>
        <v>600</v>
      </c>
      <c r="I36" s="108">
        <f>SUM(I6:I35)</f>
        <v>0</v>
      </c>
      <c r="J36" s="108">
        <f>SUM(J6:J35)</f>
        <v>0</v>
      </c>
      <c r="K36" s="110">
        <f>SUM(K5:K35)</f>
        <v>2624.5099999999998</v>
      </c>
      <c r="L36" s="36"/>
      <c r="M36" s="36"/>
      <c r="N36" s="36"/>
      <c r="P36" s="122"/>
      <c r="Q36" s="45"/>
      <c r="R36" s="54"/>
      <c r="S36" s="123"/>
      <c r="T36" s="93"/>
      <c r="U36" s="124"/>
      <c r="V36" s="125"/>
      <c r="W36" s="93"/>
      <c r="X36" s="93"/>
      <c r="Y36" s="93"/>
      <c r="Z36" s="96">
        <f t="shared" si="2"/>
        <v>0</v>
      </c>
    </row>
    <row r="37" spans="1:26" ht="12" thickBot="1">
      <c r="A37" s="116"/>
      <c r="B37" s="117"/>
      <c r="C37" s="118"/>
      <c r="D37" s="97"/>
      <c r="E37" s="98"/>
      <c r="F37" s="118"/>
      <c r="G37" s="97"/>
      <c r="H37" s="98"/>
      <c r="I37" s="98"/>
      <c r="J37" s="98"/>
      <c r="K37" s="119"/>
      <c r="L37" s="36"/>
      <c r="M37" s="36"/>
      <c r="N37" s="36"/>
      <c r="P37" s="132"/>
      <c r="Q37" s="133"/>
      <c r="R37" s="134"/>
      <c r="S37" s="135"/>
      <c r="T37" s="136"/>
      <c r="U37" s="137"/>
      <c r="V37" s="135"/>
      <c r="W37" s="136"/>
      <c r="X37" s="136"/>
      <c r="Y37" s="136"/>
      <c r="Z37" s="101">
        <f>V37</f>
        <v>0</v>
      </c>
    </row>
    <row r="38" spans="1:26" ht="12.75" thickTop="1" thickBot="1">
      <c r="A38" s="120"/>
      <c r="B38" s="12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P38" s="138"/>
      <c r="Q38" s="139"/>
      <c r="R38" s="139"/>
      <c r="S38" s="140">
        <f t="shared" ref="S38:Z38" si="3">SUM(S5:S37)</f>
        <v>0</v>
      </c>
      <c r="T38" s="141">
        <f t="shared" si="3"/>
        <v>0</v>
      </c>
      <c r="U38" s="142">
        <f t="shared" si="3"/>
        <v>436.5</v>
      </c>
      <c r="V38" s="140">
        <f t="shared" si="3"/>
        <v>491</v>
      </c>
      <c r="W38" s="141">
        <f t="shared" si="3"/>
        <v>0</v>
      </c>
      <c r="X38" s="141">
        <f t="shared" si="3"/>
        <v>0</v>
      </c>
      <c r="Y38" s="141">
        <f t="shared" si="3"/>
        <v>0</v>
      </c>
      <c r="Z38" s="143">
        <f t="shared" si="3"/>
        <v>491</v>
      </c>
    </row>
    <row r="39" spans="1:26" ht="16.5" thickTop="1" thickBot="1">
      <c r="A39" s="120"/>
      <c r="B39" s="121"/>
      <c r="C39" s="36"/>
      <c r="D39" s="126" t="s">
        <v>33</v>
      </c>
      <c r="E39" s="127"/>
      <c r="F39" s="128">
        <f>SUM(D36+F36)</f>
        <v>5405.3</v>
      </c>
      <c r="G39" s="36"/>
      <c r="I39" s="129" t="s">
        <v>34</v>
      </c>
      <c r="J39" s="130"/>
      <c r="K39" s="131">
        <f>K36</f>
        <v>2624.5099999999998</v>
      </c>
      <c r="L39" s="36"/>
      <c r="M39" s="36"/>
      <c r="N39" s="36"/>
      <c r="P39" s="144"/>
      <c r="Q39" s="139"/>
      <c r="R39" s="139"/>
      <c r="S39" s="139"/>
      <c r="T39" s="139"/>
      <c r="U39" s="139"/>
      <c r="V39" s="139"/>
      <c r="W39" s="145"/>
      <c r="X39" s="145"/>
      <c r="Y39" s="145"/>
      <c r="Z39" s="139"/>
    </row>
    <row r="40" spans="1:26" ht="15.75" thickBot="1">
      <c r="E40" s="36"/>
      <c r="F40" s="36"/>
      <c r="G40" s="36"/>
      <c r="H40" s="36"/>
      <c r="I40" s="36"/>
      <c r="J40" s="36"/>
      <c r="K40" s="36"/>
      <c r="L40" s="36"/>
      <c r="M40" s="36"/>
      <c r="N40" s="36"/>
      <c r="P40" s="144"/>
      <c r="S40" s="147" t="s">
        <v>33</v>
      </c>
      <c r="T40" s="148"/>
      <c r="U40" s="149">
        <f>SUM(S38+U38)</f>
        <v>436.5</v>
      </c>
      <c r="V40" s="145"/>
      <c r="W40" s="150" t="s">
        <v>34</v>
      </c>
      <c r="X40" s="151"/>
      <c r="Y40" s="151"/>
      <c r="Z40" s="152">
        <f>Z38</f>
        <v>491</v>
      </c>
    </row>
    <row r="41" spans="1:26" ht="15">
      <c r="P41" s="144"/>
      <c r="Q41" s="145"/>
      <c r="S41" s="139"/>
      <c r="T41" s="139"/>
      <c r="U41" s="155"/>
      <c r="V41" s="145"/>
      <c r="W41" s="156"/>
      <c r="X41" s="157"/>
      <c r="Y41" s="157"/>
      <c r="Z41" s="156"/>
    </row>
    <row r="42" spans="1:26" ht="15">
      <c r="L42" s="146"/>
      <c r="P42" s="144"/>
      <c r="Q42" s="215"/>
      <c r="R42" s="205"/>
      <c r="S42" s="205"/>
      <c r="T42" s="205"/>
      <c r="U42" s="215"/>
      <c r="V42" s="145"/>
      <c r="W42" s="145"/>
      <c r="X42" s="145"/>
      <c r="Y42" s="145"/>
      <c r="Z42" s="145"/>
    </row>
    <row r="43" spans="1:26" ht="15">
      <c r="K43" s="153"/>
      <c r="L43" s="146"/>
      <c r="M43" s="154"/>
      <c r="N43" s="154"/>
      <c r="P43" s="158"/>
      <c r="Q43" s="215"/>
      <c r="R43" s="216" t="s">
        <v>36</v>
      </c>
      <c r="S43" s="205">
        <v>1113.97</v>
      </c>
      <c r="T43" s="205" t="s">
        <v>50</v>
      </c>
      <c r="U43" s="215"/>
      <c r="V43" s="145"/>
      <c r="W43" s="145"/>
      <c r="X43" s="145"/>
      <c r="Y43" s="145"/>
      <c r="Z43" s="145"/>
    </row>
    <row r="44" spans="1:26" ht="15.75" thickBot="1">
      <c r="K44" s="153"/>
      <c r="L44" s="146"/>
      <c r="M44" s="154"/>
      <c r="N44" s="154"/>
      <c r="P44" s="158"/>
      <c r="Q44" s="215"/>
      <c r="R44" s="216" t="s">
        <v>33</v>
      </c>
      <c r="S44" s="205">
        <f>U40</f>
        <v>436.5</v>
      </c>
      <c r="T44" s="210" t="s">
        <v>51</v>
      </c>
      <c r="U44" s="215"/>
      <c r="V44" s="145"/>
      <c r="W44" s="145"/>
      <c r="X44" s="145"/>
      <c r="Y44" s="145"/>
      <c r="Z44" s="145"/>
    </row>
    <row r="45" spans="1:26" ht="15.75" thickTop="1">
      <c r="J45" s="3">
        <v>3693</v>
      </c>
      <c r="K45" s="153">
        <f>E50+S43+T64+G61</f>
        <v>3126.06</v>
      </c>
      <c r="L45" s="146" t="s">
        <v>35</v>
      </c>
      <c r="M45" s="154"/>
      <c r="N45" s="154"/>
      <c r="P45" s="158"/>
      <c r="Q45" s="215"/>
      <c r="R45" s="205"/>
      <c r="S45" s="217">
        <f>S43+S44</f>
        <v>1550.47</v>
      </c>
      <c r="T45" s="205"/>
      <c r="U45" s="215"/>
      <c r="V45" s="145"/>
      <c r="W45" s="145"/>
      <c r="X45" s="145"/>
      <c r="Y45" s="145"/>
      <c r="Z45" s="145"/>
    </row>
    <row r="46" spans="1:26" ht="15">
      <c r="K46" s="160">
        <f>S44+E51+T65</f>
        <v>5842.26</v>
      </c>
      <c r="L46" s="146" t="s">
        <v>37</v>
      </c>
      <c r="M46" s="154"/>
      <c r="N46" s="154"/>
      <c r="Q46" s="215"/>
      <c r="R46" s="205"/>
      <c r="S46" s="218"/>
      <c r="T46" s="205"/>
      <c r="U46" s="215"/>
      <c r="V46" s="159" t="s">
        <v>39</v>
      </c>
      <c r="W46" s="159" t="s">
        <v>39</v>
      </c>
      <c r="X46" s="159"/>
      <c r="Y46" s="159"/>
      <c r="Z46" s="159" t="s">
        <v>39</v>
      </c>
    </row>
    <row r="47" spans="1:26" ht="15.75" thickBot="1">
      <c r="K47" s="3">
        <f>SUM(K45:K46)</f>
        <v>8968.32</v>
      </c>
      <c r="L47" s="3" t="s">
        <v>38</v>
      </c>
      <c r="P47" s="158"/>
      <c r="Q47" s="205"/>
      <c r="R47" s="216" t="s">
        <v>41</v>
      </c>
      <c r="S47" s="219">
        <f>Z40</f>
        <v>491</v>
      </c>
      <c r="T47" s="210" t="s">
        <v>51</v>
      </c>
      <c r="U47" s="215"/>
      <c r="V47" s="145"/>
      <c r="W47" s="145"/>
      <c r="X47" s="145"/>
      <c r="Y47" s="145"/>
      <c r="Z47" s="145"/>
    </row>
    <row r="48" spans="1:26" ht="15.75" thickTop="1">
      <c r="K48" s="153"/>
      <c r="L48" s="146"/>
      <c r="P48" s="158"/>
      <c r="Q48" s="205"/>
      <c r="R48" s="216" t="s">
        <v>43</v>
      </c>
      <c r="S48" s="220">
        <f>S45-S47</f>
        <v>1059.47</v>
      </c>
      <c r="T48" s="205"/>
      <c r="U48" s="205"/>
    </row>
    <row r="49" spans="3:22">
      <c r="C49" s="205"/>
      <c r="D49" s="205"/>
      <c r="E49" s="205"/>
      <c r="F49" s="205"/>
      <c r="G49" s="205"/>
      <c r="H49" s="205"/>
      <c r="K49" s="160">
        <f>K39+Z40</f>
        <v>3115.5099999999998</v>
      </c>
      <c r="L49" s="146" t="s">
        <v>40</v>
      </c>
      <c r="Q49" s="220"/>
      <c r="R49" s="220"/>
      <c r="S49" s="205"/>
      <c r="T49" s="205"/>
      <c r="U49" s="205"/>
    </row>
    <row r="50" spans="3:22">
      <c r="C50" s="206" t="s">
        <v>36</v>
      </c>
      <c r="D50" s="205"/>
      <c r="E50" s="207">
        <v>1855.62</v>
      </c>
      <c r="F50" s="205" t="s">
        <v>50</v>
      </c>
      <c r="G50" s="205"/>
      <c r="H50" s="205"/>
      <c r="K50" s="153">
        <f>K47-K49</f>
        <v>5852.8099999999995</v>
      </c>
      <c r="L50" s="146" t="s">
        <v>42</v>
      </c>
      <c r="Q50" s="51"/>
      <c r="R50" s="51"/>
    </row>
    <row r="51" spans="3:22" ht="12" thickBot="1">
      <c r="C51" s="208" t="s">
        <v>33</v>
      </c>
      <c r="D51" s="205"/>
      <c r="E51" s="209">
        <f>F39</f>
        <v>5405.3</v>
      </c>
      <c r="F51" s="210" t="s">
        <v>51</v>
      </c>
      <c r="G51" s="205"/>
      <c r="H51" s="205"/>
      <c r="K51" s="153"/>
      <c r="L51" s="146"/>
      <c r="Q51" s="51"/>
      <c r="R51" s="51"/>
    </row>
    <row r="52" spans="3:22" ht="16.5" thickTop="1" thickBot="1">
      <c r="C52" s="211" t="s">
        <v>39</v>
      </c>
      <c r="D52" s="208" t="s">
        <v>39</v>
      </c>
      <c r="E52" s="212">
        <f>SUM(E50:E51)</f>
        <v>7260.92</v>
      </c>
      <c r="F52" s="205"/>
      <c r="G52" s="205"/>
      <c r="H52" s="205"/>
      <c r="K52" s="153"/>
      <c r="L52" s="146"/>
      <c r="Q52" s="163"/>
      <c r="R52" s="164"/>
    </row>
    <row r="53" spans="3:22" ht="15">
      <c r="C53" s="208" t="s">
        <v>39</v>
      </c>
      <c r="D53" s="208"/>
      <c r="E53" s="205"/>
      <c r="F53" s="205"/>
      <c r="G53" s="205"/>
      <c r="H53" s="205"/>
      <c r="K53" s="153"/>
      <c r="L53" s="146"/>
      <c r="P53" s="165"/>
      <c r="Q53" s="166">
        <v>40634</v>
      </c>
      <c r="R53" s="167">
        <v>885.6</v>
      </c>
      <c r="S53" s="168"/>
      <c r="T53" s="168"/>
      <c r="U53" s="168"/>
      <c r="V53" s="169"/>
    </row>
    <row r="54" spans="3:22" ht="21">
      <c r="C54" s="208" t="s">
        <v>44</v>
      </c>
      <c r="D54" s="205"/>
      <c r="E54" s="207">
        <f>G36+H36+I36+J36</f>
        <v>2624.51</v>
      </c>
      <c r="F54" s="210" t="s">
        <v>51</v>
      </c>
      <c r="G54" s="205"/>
      <c r="H54" s="205"/>
      <c r="K54" s="153"/>
      <c r="L54" s="146"/>
      <c r="P54" s="171"/>
      <c r="Q54" s="172"/>
      <c r="R54" s="172"/>
      <c r="S54" s="173" t="s">
        <v>45</v>
      </c>
      <c r="T54" s="163"/>
      <c r="U54" s="163"/>
      <c r="V54" s="174"/>
    </row>
    <row r="55" spans="3:22" ht="15.75" thickBot="1">
      <c r="C55" s="211"/>
      <c r="D55" s="208"/>
      <c r="E55" s="207"/>
      <c r="F55" s="205"/>
      <c r="G55" s="205"/>
      <c r="H55" s="205"/>
      <c r="K55" s="153"/>
      <c r="L55" s="146"/>
      <c r="P55" s="171"/>
      <c r="Q55" s="172"/>
      <c r="R55" s="172"/>
      <c r="S55" s="163"/>
      <c r="T55" s="163"/>
      <c r="U55" s="163"/>
      <c r="V55" s="174"/>
    </row>
    <row r="56" spans="3:22" ht="12.75" thickTop="1" thickBot="1">
      <c r="C56" s="211" t="s">
        <v>43</v>
      </c>
      <c r="D56" s="205"/>
      <c r="E56" s="213">
        <f>E52-E54+E55</f>
        <v>4636.41</v>
      </c>
      <c r="F56" s="205"/>
      <c r="G56" s="205"/>
      <c r="H56" s="212"/>
      <c r="I56" s="170"/>
      <c r="J56" s="162"/>
      <c r="K56" s="153"/>
      <c r="P56" s="171"/>
      <c r="Q56" s="51"/>
      <c r="R56" s="51"/>
      <c r="S56" s="172"/>
      <c r="T56" s="172"/>
      <c r="U56" s="172"/>
      <c r="V56" s="174"/>
    </row>
    <row r="57" spans="3:22" ht="12.75" thickTop="1" thickBot="1">
      <c r="C57" s="214" t="s">
        <v>39</v>
      </c>
      <c r="D57" s="205"/>
      <c r="E57" s="205"/>
      <c r="F57" s="212"/>
      <c r="G57" s="212"/>
      <c r="H57" s="212"/>
      <c r="I57" s="170"/>
      <c r="J57" s="162"/>
      <c r="K57" s="153"/>
      <c r="P57" s="171"/>
      <c r="Q57" s="51"/>
      <c r="R57" s="51"/>
      <c r="S57" s="172"/>
      <c r="T57" s="172"/>
      <c r="U57" s="51"/>
      <c r="V57" s="174"/>
    </row>
    <row r="58" spans="3:22">
      <c r="C58" s="175"/>
      <c r="D58" s="176"/>
      <c r="E58" s="168"/>
      <c r="F58" s="168"/>
      <c r="G58" s="168"/>
      <c r="H58" s="169"/>
      <c r="P58" s="171"/>
      <c r="Q58" s="180" t="s">
        <v>4</v>
      </c>
      <c r="R58" s="181" t="s">
        <v>6</v>
      </c>
      <c r="S58" s="182"/>
      <c r="T58" s="183" t="s">
        <v>47</v>
      </c>
      <c r="U58" s="184" t="s">
        <v>3</v>
      </c>
      <c r="V58" s="174"/>
    </row>
    <row r="59" spans="3:22" ht="21">
      <c r="C59" s="177"/>
      <c r="D59" s="161"/>
      <c r="E59" s="178" t="s">
        <v>46</v>
      </c>
      <c r="F59" s="51"/>
      <c r="G59" s="51"/>
      <c r="H59" s="174"/>
      <c r="P59" s="171"/>
      <c r="Q59" s="185">
        <v>42770</v>
      </c>
      <c r="R59" s="186" t="s">
        <v>8</v>
      </c>
      <c r="S59" s="187"/>
      <c r="T59" s="188">
        <v>0.46</v>
      </c>
      <c r="U59" s="189"/>
      <c r="V59" s="174"/>
    </row>
    <row r="60" spans="3:22" ht="12" thickBot="1">
      <c r="C60" s="177"/>
      <c r="D60" s="161"/>
      <c r="E60" s="161"/>
      <c r="F60" s="179"/>
      <c r="G60" s="161"/>
      <c r="H60" s="174"/>
      <c r="P60" s="171"/>
      <c r="Q60" s="185"/>
      <c r="R60" s="51"/>
      <c r="S60" s="192"/>
      <c r="T60" s="193"/>
      <c r="U60" s="189"/>
      <c r="V60" s="174"/>
    </row>
    <row r="61" spans="3:22" ht="15.75" thickBot="1">
      <c r="C61" s="177"/>
      <c r="D61" s="3" t="s">
        <v>36</v>
      </c>
      <c r="E61" s="51"/>
      <c r="F61" s="179"/>
      <c r="G61" s="161">
        <v>2.2400000000000002</v>
      </c>
      <c r="H61" s="174"/>
      <c r="P61" s="171"/>
      <c r="Q61" s="163"/>
      <c r="R61" s="194" t="s">
        <v>39</v>
      </c>
      <c r="S61" s="147" t="s">
        <v>33</v>
      </c>
      <c r="T61" s="195">
        <f>SUM(T59:T60)</f>
        <v>0.46</v>
      </c>
      <c r="U61" s="172"/>
      <c r="V61" s="174"/>
    </row>
    <row r="62" spans="3:22" ht="15">
      <c r="C62" s="177" t="s">
        <v>39</v>
      </c>
      <c r="D62" s="190"/>
      <c r="E62" s="51"/>
      <c r="F62" s="179"/>
      <c r="G62" s="191"/>
      <c r="H62" s="174"/>
      <c r="P62" s="171"/>
      <c r="Q62" s="163"/>
      <c r="R62" s="51"/>
      <c r="S62" s="163"/>
      <c r="T62" s="163"/>
      <c r="U62" s="163"/>
      <c r="V62" s="174"/>
    </row>
    <row r="63" spans="3:22" ht="15">
      <c r="C63" s="177"/>
      <c r="D63" s="3" t="s">
        <v>43</v>
      </c>
      <c r="E63" s="161"/>
      <c r="F63" s="179"/>
      <c r="G63" s="161">
        <f>SUM(G61-G62)</f>
        <v>2.2400000000000002</v>
      </c>
      <c r="H63" s="174"/>
      <c r="P63" s="171"/>
      <c r="Q63" s="218"/>
      <c r="R63" s="220"/>
      <c r="S63" s="221"/>
      <c r="T63" s="220"/>
      <c r="U63" s="218"/>
      <c r="V63" s="174"/>
    </row>
    <row r="64" spans="3:22" ht="15.75" thickBot="1">
      <c r="C64" s="196"/>
      <c r="D64" s="197"/>
      <c r="E64" s="197"/>
      <c r="F64" s="198"/>
      <c r="G64" s="197"/>
      <c r="H64" s="199"/>
      <c r="P64" s="171"/>
      <c r="Q64" s="218"/>
      <c r="R64" s="222" t="s">
        <v>36</v>
      </c>
      <c r="S64" s="220"/>
      <c r="T64" s="220">
        <v>154.22999999999999</v>
      </c>
      <c r="U64" s="218"/>
      <c r="V64" s="174"/>
    </row>
    <row r="65" spans="2:22" ht="15">
      <c r="P65" s="171"/>
      <c r="Q65" s="218"/>
      <c r="R65" s="222" t="s">
        <v>33</v>
      </c>
      <c r="S65" s="220"/>
      <c r="T65" s="223">
        <v>0.46</v>
      </c>
      <c r="U65" s="218"/>
      <c r="V65" s="174"/>
    </row>
    <row r="66" spans="2:22" ht="15.75" thickBot="1">
      <c r="B66" s="121"/>
      <c r="C66" s="51"/>
      <c r="D66" s="51"/>
      <c r="E66" s="51"/>
      <c r="F66" s="51"/>
      <c r="G66" s="51"/>
      <c r="H66" s="51"/>
      <c r="P66" s="171"/>
      <c r="Q66" s="218"/>
      <c r="R66" s="222" t="s">
        <v>43</v>
      </c>
      <c r="S66" s="220"/>
      <c r="T66" s="219">
        <f>T64+T65</f>
        <v>154.69</v>
      </c>
      <c r="U66" s="218"/>
      <c r="V66" s="174"/>
    </row>
    <row r="67" spans="2:22" ht="15.75" thickTop="1">
      <c r="B67" s="121"/>
      <c r="C67" s="51"/>
      <c r="D67" s="51"/>
      <c r="E67" s="51"/>
      <c r="F67" s="51"/>
      <c r="G67" s="51"/>
      <c r="H67" s="51"/>
      <c r="P67" s="171"/>
      <c r="Q67" s="218"/>
      <c r="R67" s="218"/>
      <c r="S67" s="222"/>
      <c r="T67" s="222"/>
      <c r="U67" s="218"/>
      <c r="V67" s="174"/>
    </row>
    <row r="68" spans="2:22" ht="15">
      <c r="B68" s="121"/>
      <c r="C68" s="51"/>
      <c r="D68" s="51"/>
      <c r="E68" s="51"/>
      <c r="F68" s="51"/>
      <c r="G68" s="51"/>
      <c r="H68" s="51"/>
      <c r="P68" s="171"/>
      <c r="Q68" s="194"/>
      <c r="R68" s="194"/>
      <c r="S68" s="163"/>
      <c r="T68" s="163"/>
      <c r="U68" s="51"/>
      <c r="V68" s="174"/>
    </row>
    <row r="69" spans="2:22" ht="15.75" thickBot="1">
      <c r="B69" s="121"/>
      <c r="C69" s="51"/>
      <c r="D69" s="51"/>
      <c r="E69" s="51"/>
      <c r="F69" s="51"/>
      <c r="G69" s="51"/>
      <c r="H69" s="51"/>
      <c r="P69" s="200"/>
      <c r="Q69" s="201"/>
      <c r="R69" s="201"/>
      <c r="S69" s="202"/>
      <c r="T69" s="202"/>
      <c r="U69" s="201"/>
      <c r="V69" s="199"/>
    </row>
    <row r="70" spans="2:22" ht="15">
      <c r="B70" s="121"/>
      <c r="C70" s="51"/>
      <c r="D70" s="51"/>
      <c r="E70" s="51"/>
      <c r="F70" s="51"/>
      <c r="G70" s="51"/>
      <c r="H70" s="51"/>
      <c r="P70" s="203"/>
      <c r="S70" s="163"/>
      <c r="T70"/>
    </row>
    <row r="71" spans="2:22">
      <c r="B71" s="121"/>
      <c r="C71" s="51"/>
      <c r="D71" s="51"/>
      <c r="E71" s="51"/>
      <c r="F71" s="51"/>
      <c r="G71" s="51"/>
      <c r="H71" s="51"/>
    </row>
    <row r="72" spans="2:22">
      <c r="B72" s="121"/>
      <c r="C72" s="51"/>
      <c r="D72" s="51"/>
      <c r="E72" s="51"/>
      <c r="F72" s="51"/>
      <c r="G72" s="51"/>
      <c r="H72" s="51"/>
    </row>
    <row r="73" spans="2:22">
      <c r="B73" s="121"/>
      <c r="C73" s="51"/>
      <c r="D73" s="51"/>
      <c r="E73" s="51"/>
      <c r="F73" s="51"/>
      <c r="G73" s="51"/>
      <c r="H73" s="51"/>
    </row>
    <row r="74" spans="2:22">
      <c r="B74" s="121"/>
      <c r="C74" s="51"/>
      <c r="D74" s="51"/>
      <c r="E74" s="51"/>
      <c r="F74" s="51"/>
      <c r="G74" s="51"/>
      <c r="H74" s="51"/>
    </row>
    <row r="75" spans="2:22">
      <c r="B75" s="121"/>
      <c r="C75" s="51"/>
      <c r="D75" s="51"/>
      <c r="E75" s="51"/>
      <c r="F75" s="51"/>
      <c r="G75" s="51"/>
      <c r="H75" s="51"/>
    </row>
  </sheetData>
  <mergeCells count="4">
    <mergeCell ref="D3:F3"/>
    <mergeCell ref="G3:K3"/>
    <mergeCell ref="S3:U3"/>
    <mergeCell ref="V3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I18" sqref="I18"/>
    </sheetView>
  </sheetViews>
  <sheetFormatPr defaultRowHeight="15"/>
  <cols>
    <col min="1" max="1" width="15.140625" customWidth="1"/>
    <col min="2" max="2" width="11.7109375" customWidth="1"/>
    <col min="3" max="3" width="11.5703125" customWidth="1"/>
    <col min="4" max="4" width="11.7109375" customWidth="1"/>
    <col min="5" max="5" width="10.28515625" customWidth="1"/>
    <col min="6" max="6" width="10.5703125" style="145" customWidth="1"/>
    <col min="7" max="7" width="9.7109375" style="236" customWidth="1"/>
    <col min="8" max="8" width="9.5703125" bestFit="1" customWidth="1"/>
    <col min="9" max="9" width="22" customWidth="1"/>
    <col min="10" max="10" width="16.28515625" style="236" customWidth="1"/>
    <col min="11" max="11" width="9.5703125" style="224" bestFit="1" customWidth="1"/>
    <col min="13" max="13" width="9.5703125" bestFit="1" customWidth="1"/>
    <col min="15" max="15" width="9.5703125" bestFit="1" customWidth="1"/>
    <col min="16" max="16" width="11.28515625" customWidth="1"/>
    <col min="19" max="19" width="9.5703125" style="224" bestFit="1" customWidth="1"/>
  </cols>
  <sheetData>
    <row r="1" spans="1:15">
      <c r="A1" s="296" t="s">
        <v>67</v>
      </c>
      <c r="B1" s="296"/>
      <c r="C1" s="296"/>
      <c r="D1" s="296"/>
      <c r="E1" s="296"/>
      <c r="F1" s="296"/>
      <c r="G1" s="296"/>
      <c r="H1" s="296"/>
    </row>
    <row r="2" spans="1:15">
      <c r="A2" s="225"/>
      <c r="B2" s="225"/>
      <c r="C2" s="225"/>
      <c r="D2" s="225"/>
      <c r="E2" s="225"/>
      <c r="F2" s="289" t="s">
        <v>78</v>
      </c>
      <c r="G2" s="288" t="s">
        <v>79</v>
      </c>
      <c r="H2" s="225"/>
    </row>
    <row r="3" spans="1:15">
      <c r="A3" t="s">
        <v>52</v>
      </c>
      <c r="B3" t="s">
        <v>53</v>
      </c>
      <c r="D3" t="s">
        <v>68</v>
      </c>
      <c r="F3" s="289"/>
      <c r="G3" s="288"/>
      <c r="H3" s="226"/>
      <c r="I3" s="297" t="s">
        <v>54</v>
      </c>
      <c r="J3" s="297"/>
      <c r="K3" s="297"/>
      <c r="L3" s="226"/>
      <c r="M3" s="226"/>
      <c r="N3" s="226"/>
      <c r="O3" s="226"/>
    </row>
    <row r="4" spans="1:15">
      <c r="B4" t="s">
        <v>55</v>
      </c>
      <c r="E4" s="228"/>
      <c r="F4" s="275">
        <f>[1]DETAIL!E50</f>
        <v>2925.57</v>
      </c>
      <c r="G4" s="236">
        <v>1855.62</v>
      </c>
      <c r="H4" s="226"/>
      <c r="I4" s="226"/>
      <c r="J4" s="230"/>
      <c r="K4" s="227"/>
      <c r="L4" s="229"/>
      <c r="M4" s="226"/>
      <c r="N4" s="226"/>
      <c r="O4" s="226"/>
    </row>
    <row r="5" spans="1:15">
      <c r="B5" t="s">
        <v>56</v>
      </c>
      <c r="E5" s="228"/>
      <c r="F5" s="275">
        <f>[1]DETAIL!S45</f>
        <v>611.27</v>
      </c>
      <c r="G5" s="236">
        <v>1113.97</v>
      </c>
      <c r="H5" s="226"/>
      <c r="I5" s="226" t="s">
        <v>30</v>
      </c>
      <c r="J5" s="230">
        <v>36</v>
      </c>
      <c r="K5" s="227"/>
      <c r="L5" s="229"/>
      <c r="M5" s="226"/>
      <c r="N5" s="226"/>
      <c r="O5" s="226"/>
    </row>
    <row r="6" spans="1:15">
      <c r="B6" t="s">
        <v>57</v>
      </c>
      <c r="E6" s="228"/>
      <c r="F6" s="275">
        <f>[1]DETAIL!T66</f>
        <v>153.57</v>
      </c>
      <c r="G6" s="236">
        <v>154.22999999999999</v>
      </c>
      <c r="H6" s="226"/>
      <c r="I6" s="231" t="s">
        <v>32</v>
      </c>
      <c r="J6" s="232">
        <v>41</v>
      </c>
      <c r="K6" s="227"/>
      <c r="L6" s="229"/>
      <c r="M6" s="226"/>
      <c r="N6" s="226"/>
      <c r="O6" s="226"/>
    </row>
    <row r="7" spans="1:15" ht="15.75" thickBot="1">
      <c r="B7" t="s">
        <v>46</v>
      </c>
      <c r="E7" s="228"/>
      <c r="F7" s="276">
        <f>[1]DETAIL!G63</f>
        <v>2.2400000000000002</v>
      </c>
      <c r="G7" s="236">
        <v>2.2400000000000002</v>
      </c>
      <c r="H7" s="226"/>
      <c r="I7" s="231" t="s">
        <v>24</v>
      </c>
      <c r="J7" s="232">
        <v>402</v>
      </c>
      <c r="K7" s="227"/>
      <c r="L7" s="229"/>
      <c r="M7" s="226"/>
      <c r="N7" s="226"/>
      <c r="O7" s="226"/>
    </row>
    <row r="8" spans="1:15" ht="15.75" thickBot="1">
      <c r="E8" s="228" t="e">
        <f>[1]DETAIL!E50+[1]DETAIL!#REF!+[1]DETAIL!T66+[1]DETAIL!G61</f>
        <v>#REF!</v>
      </c>
      <c r="F8" s="277">
        <f>SUM(F4:F7)</f>
        <v>3692.65</v>
      </c>
      <c r="G8" s="283">
        <f>SUM(G4:G7)</f>
        <v>3126.06</v>
      </c>
      <c r="H8" s="226"/>
      <c r="I8" s="231" t="s">
        <v>25</v>
      </c>
      <c r="J8" s="232">
        <v>89</v>
      </c>
      <c r="K8" s="227"/>
      <c r="L8" s="226"/>
      <c r="M8" s="226"/>
      <c r="N8" s="226"/>
      <c r="O8" s="226"/>
    </row>
    <row r="9" spans="1:15">
      <c r="A9" t="s">
        <v>47</v>
      </c>
      <c r="B9" t="s">
        <v>69</v>
      </c>
      <c r="E9" s="228"/>
      <c r="F9" s="278"/>
      <c r="H9" s="226"/>
      <c r="I9" s="233" t="s">
        <v>26</v>
      </c>
      <c r="J9" s="232">
        <v>790.61</v>
      </c>
      <c r="K9" s="227"/>
      <c r="L9" s="226"/>
      <c r="M9" s="226"/>
      <c r="N9" s="226"/>
      <c r="O9" s="226"/>
    </row>
    <row r="10" spans="1:15">
      <c r="B10" t="s">
        <v>55</v>
      </c>
      <c r="E10" s="228"/>
      <c r="F10" s="275">
        <f>[1]DETAIL!F39</f>
        <v>2665.1</v>
      </c>
      <c r="G10" s="236">
        <f>DETAIL!E51</f>
        <v>5405.3</v>
      </c>
      <c r="H10" s="226"/>
      <c r="I10" s="231" t="s">
        <v>58</v>
      </c>
      <c r="J10" s="232">
        <v>610</v>
      </c>
      <c r="K10" s="227"/>
      <c r="L10" s="226"/>
      <c r="M10" s="226"/>
      <c r="N10" s="226"/>
      <c r="O10" s="226"/>
    </row>
    <row r="11" spans="1:15">
      <c r="B11" t="s">
        <v>56</v>
      </c>
      <c r="E11" s="228"/>
      <c r="F11" s="275">
        <f>[1]DETAIL!U42</f>
        <v>843.7</v>
      </c>
      <c r="G11" s="236">
        <f>DETAIL!S44</f>
        <v>436.5</v>
      </c>
      <c r="H11" s="226"/>
      <c r="I11" s="235" t="str">
        <f>[1]DETAIL!C5</f>
        <v>COUNCIL TAX</v>
      </c>
      <c r="J11" s="236">
        <v>220.3</v>
      </c>
      <c r="K11" s="226"/>
      <c r="M11" s="226"/>
      <c r="N11" s="226"/>
      <c r="O11" s="226"/>
    </row>
    <row r="12" spans="1:15">
      <c r="B12" t="s">
        <v>57</v>
      </c>
      <c r="E12" s="228"/>
      <c r="F12" s="275">
        <f>[1]DETAIL!T63</f>
        <v>0.66</v>
      </c>
      <c r="G12" s="236">
        <f>DETAIL!T65</f>
        <v>0.46</v>
      </c>
      <c r="H12" s="226"/>
      <c r="I12" s="235" t="s">
        <v>77</v>
      </c>
      <c r="J12" s="239">
        <v>124</v>
      </c>
      <c r="K12" s="238"/>
      <c r="M12" s="226"/>
      <c r="N12" s="226"/>
      <c r="O12" s="226"/>
    </row>
    <row r="13" spans="1:15" ht="15.75" thickBot="1">
      <c r="B13" t="s">
        <v>46</v>
      </c>
      <c r="E13" s="228"/>
      <c r="F13" s="276"/>
      <c r="H13" s="226"/>
      <c r="I13" s="243" t="str">
        <f>[1]DETAIL!C17</f>
        <v>LADYWELL</v>
      </c>
      <c r="J13" s="239">
        <f>[1]DETAIL!G17</f>
        <v>25</v>
      </c>
      <c r="K13" s="246"/>
      <c r="M13" s="226"/>
      <c r="N13" s="226"/>
      <c r="O13" s="226"/>
    </row>
    <row r="14" spans="1:15" ht="15.75" thickBot="1">
      <c r="E14" s="234">
        <f>[1]DETAIL!F39+[1]DETAIL!U42+[1]DETAIL!T61+[1]DETAIL!T62</f>
        <v>3509.46</v>
      </c>
      <c r="F14" s="277">
        <f>SUM(F10:F13)</f>
        <v>3509.46</v>
      </c>
      <c r="G14" s="284">
        <f>SUM(G10:G13)</f>
        <v>5842.26</v>
      </c>
      <c r="H14" s="226"/>
      <c r="I14" s="247" t="str">
        <f>DETAIL!C15</f>
        <v>GO CARDLESS WEBSITE</v>
      </c>
      <c r="J14" s="239">
        <v>600</v>
      </c>
      <c r="K14" s="241"/>
      <c r="M14" s="226"/>
      <c r="N14" s="226"/>
      <c r="O14" s="226"/>
    </row>
    <row r="15" spans="1:15">
      <c r="A15" t="s">
        <v>59</v>
      </c>
      <c r="B15" t="s">
        <v>70</v>
      </c>
      <c r="E15" s="228"/>
      <c r="F15" s="278"/>
      <c r="H15" s="226"/>
      <c r="I15" s="235" t="str">
        <f>DETAIL!C16</f>
        <v>GO CARDLESS 365 annual</v>
      </c>
      <c r="J15" s="282">
        <v>177.6</v>
      </c>
      <c r="K15" s="238"/>
      <c r="M15" s="226"/>
      <c r="N15" s="226"/>
      <c r="O15" s="226"/>
    </row>
    <row r="16" spans="1:15">
      <c r="B16" t="s">
        <v>55</v>
      </c>
      <c r="E16" s="228"/>
      <c r="F16" s="275">
        <f>[1]DETAIL!K39</f>
        <v>3735.0499999999997</v>
      </c>
      <c r="G16" s="236">
        <f>DETAIL!E54</f>
        <v>2624.51</v>
      </c>
      <c r="H16" s="226"/>
      <c r="I16" s="250"/>
      <c r="J16" s="248">
        <f>SUM(J5:J15)</f>
        <v>3115.51</v>
      </c>
      <c r="K16" s="238"/>
      <c r="L16" s="253"/>
      <c r="M16" s="226"/>
      <c r="N16" s="226"/>
      <c r="O16" s="226"/>
    </row>
    <row r="17" spans="1:19" s="163" customFormat="1">
      <c r="A17"/>
      <c r="B17" t="s">
        <v>56</v>
      </c>
      <c r="C17"/>
      <c r="D17"/>
      <c r="E17" s="228"/>
      <c r="F17" s="275">
        <f>[1]DETAIL!Z42</f>
        <v>341</v>
      </c>
      <c r="G17" s="258">
        <f>DETAIL!S47</f>
        <v>491</v>
      </c>
      <c r="H17" s="237"/>
      <c r="I17" s="250"/>
      <c r="J17" s="248"/>
      <c r="K17" s="238"/>
      <c r="L17" s="237"/>
      <c r="M17" s="237"/>
      <c r="N17" s="237"/>
      <c r="O17" s="237"/>
      <c r="S17" s="240"/>
    </row>
    <row r="18" spans="1:19">
      <c r="A18" s="163"/>
      <c r="B18" t="s">
        <v>57</v>
      </c>
      <c r="E18" s="228"/>
      <c r="F18" s="275">
        <v>0</v>
      </c>
      <c r="H18" s="226"/>
      <c r="I18" s="250"/>
      <c r="J18" s="239"/>
      <c r="K18" s="241"/>
      <c r="L18" s="254"/>
      <c r="M18" s="226"/>
      <c r="N18" s="226"/>
      <c r="O18" s="226"/>
    </row>
    <row r="19" spans="1:19" ht="15.75" thickBot="1">
      <c r="B19" t="s">
        <v>46</v>
      </c>
      <c r="E19" s="242"/>
      <c r="F19" s="276"/>
      <c r="H19" s="226"/>
      <c r="I19" s="250"/>
      <c r="J19" s="253"/>
      <c r="K19" s="252"/>
      <c r="L19" s="237"/>
      <c r="M19" s="226"/>
      <c r="N19" s="226"/>
      <c r="O19" s="226"/>
    </row>
    <row r="20" spans="1:19" ht="15.75" thickBot="1">
      <c r="B20" s="163"/>
      <c r="C20" s="163"/>
      <c r="D20" s="163"/>
      <c r="E20" s="228">
        <f>[1]DETAIL!K39+[1]DETAIL!Z42</f>
        <v>4076.0499999999997</v>
      </c>
      <c r="F20" s="277">
        <f>SUM(F16:F19)</f>
        <v>4076.0499999999997</v>
      </c>
      <c r="G20" s="285">
        <f>SUM(G16:G19)</f>
        <v>3115.51</v>
      </c>
      <c r="H20" s="226"/>
      <c r="J20" s="253"/>
      <c r="K20" s="252"/>
      <c r="L20" s="226"/>
      <c r="M20" s="226"/>
      <c r="N20" s="226"/>
      <c r="O20" s="226"/>
    </row>
    <row r="21" spans="1:19" ht="15.75" thickBot="1">
      <c r="A21" s="202"/>
      <c r="B21" s="202"/>
      <c r="C21" s="202"/>
      <c r="D21" s="202"/>
      <c r="E21" s="245"/>
      <c r="F21" s="279"/>
      <c r="G21" s="286"/>
      <c r="H21" s="237"/>
      <c r="L21" s="226"/>
      <c r="M21" s="226"/>
      <c r="N21" s="226"/>
      <c r="O21" s="226"/>
    </row>
    <row r="22" spans="1:19">
      <c r="A22" t="s">
        <v>60</v>
      </c>
      <c r="B22" s="157" t="s">
        <v>71</v>
      </c>
      <c r="F22" s="278"/>
      <c r="H22" s="226"/>
      <c r="L22" s="226"/>
      <c r="M22" s="226"/>
      <c r="N22" s="226"/>
      <c r="O22" s="226"/>
    </row>
    <row r="23" spans="1:19">
      <c r="B23" t="s">
        <v>61</v>
      </c>
      <c r="F23" s="275">
        <f>F8</f>
        <v>3692.65</v>
      </c>
      <c r="G23" s="236">
        <f>G8</f>
        <v>3126.06</v>
      </c>
      <c r="H23" s="226"/>
      <c r="L23" s="226"/>
      <c r="M23" s="226"/>
      <c r="N23" s="226"/>
      <c r="O23" s="226"/>
    </row>
    <row r="24" spans="1:19">
      <c r="B24" t="s">
        <v>47</v>
      </c>
      <c r="F24" s="280">
        <f>F14</f>
        <v>3509.46</v>
      </c>
      <c r="G24" s="236">
        <f>G14</f>
        <v>5842.26</v>
      </c>
      <c r="H24" s="226"/>
      <c r="L24" s="226"/>
      <c r="M24" s="230"/>
      <c r="N24" s="226"/>
      <c r="O24" s="226"/>
    </row>
    <row r="25" spans="1:19">
      <c r="B25" t="s">
        <v>62</v>
      </c>
      <c r="C25" s="249" t="s">
        <v>63</v>
      </c>
      <c r="F25" s="281">
        <f>SUM(F23:F24)</f>
        <v>7202.1100000000006</v>
      </c>
      <c r="G25" s="236">
        <f>SUM(G23:G24)</f>
        <v>8968.32</v>
      </c>
      <c r="H25" s="226"/>
      <c r="L25" s="226"/>
      <c r="M25" s="230"/>
      <c r="N25" s="226"/>
      <c r="O25" s="226"/>
    </row>
    <row r="26" spans="1:19">
      <c r="C26" s="249"/>
      <c r="F26" s="275"/>
      <c r="H26" s="226"/>
      <c r="L26" s="226"/>
      <c r="M26" s="230"/>
      <c r="N26" s="226"/>
      <c r="O26" s="226"/>
    </row>
    <row r="27" spans="1:19">
      <c r="B27" t="s">
        <v>59</v>
      </c>
      <c r="C27" s="249" t="s">
        <v>64</v>
      </c>
      <c r="F27" s="275">
        <f>F20</f>
        <v>4076.0499999999997</v>
      </c>
      <c r="G27" s="258">
        <f>G20</f>
        <v>3115.51</v>
      </c>
      <c r="H27" s="237"/>
      <c r="L27" s="226"/>
      <c r="M27" s="230"/>
      <c r="N27" s="226"/>
      <c r="O27" s="226"/>
    </row>
    <row r="28" spans="1:19" ht="15.75" thickBot="1">
      <c r="F28" s="276"/>
      <c r="H28" s="237"/>
      <c r="I28" s="231"/>
      <c r="J28" s="232"/>
      <c r="K28" s="255"/>
      <c r="L28" s="226"/>
      <c r="M28" s="230"/>
      <c r="N28" s="226"/>
      <c r="O28" s="226"/>
    </row>
    <row r="29" spans="1:19" ht="15.75" thickBot="1">
      <c r="B29" t="s">
        <v>65</v>
      </c>
      <c r="C29" s="249" t="s">
        <v>66</v>
      </c>
      <c r="F29" s="277">
        <f>F25-F27</f>
        <v>3126.0600000000009</v>
      </c>
      <c r="G29" s="287">
        <f>G25-G27</f>
        <v>5852.8099999999995</v>
      </c>
      <c r="H29" s="226"/>
      <c r="I29" s="226"/>
      <c r="J29" s="230"/>
      <c r="K29" s="227"/>
      <c r="L29" s="226"/>
      <c r="M29" s="230"/>
      <c r="N29" s="226"/>
      <c r="O29" s="226"/>
    </row>
    <row r="30" spans="1:19">
      <c r="F30" s="278"/>
      <c r="H30" s="231"/>
      <c r="I30" s="226"/>
      <c r="J30" s="230"/>
      <c r="K30" s="227"/>
      <c r="L30" s="226"/>
      <c r="M30" s="230"/>
      <c r="N30" s="226"/>
      <c r="O30" s="226"/>
    </row>
    <row r="31" spans="1:19">
      <c r="A31" s="163" t="s">
        <v>53</v>
      </c>
      <c r="C31" t="s">
        <v>72</v>
      </c>
      <c r="E31" s="163"/>
      <c r="F31" s="278"/>
      <c r="H31" s="231"/>
      <c r="I31" s="226"/>
      <c r="J31" s="230"/>
      <c r="K31" s="227"/>
      <c r="L31" s="226"/>
      <c r="M31" s="230"/>
      <c r="N31" s="226"/>
      <c r="O31" s="226"/>
      <c r="P31" s="224"/>
    </row>
    <row r="32" spans="1:19">
      <c r="B32" s="163" t="s">
        <v>73</v>
      </c>
      <c r="C32" s="163"/>
      <c r="D32" s="163"/>
      <c r="E32" s="163"/>
      <c r="F32" s="276">
        <v>1855.62</v>
      </c>
      <c r="G32" s="236">
        <v>4636.41</v>
      </c>
      <c r="H32" s="231"/>
      <c r="I32" s="226"/>
      <c r="J32" s="230"/>
      <c r="K32" s="227"/>
      <c r="L32" s="226"/>
      <c r="M32" s="227"/>
      <c r="N32" s="227"/>
      <c r="O32" s="227"/>
    </row>
    <row r="33" spans="1:15">
      <c r="B33" s="163" t="s">
        <v>74</v>
      </c>
      <c r="C33" s="163"/>
      <c r="D33" s="163"/>
      <c r="E33" s="163"/>
      <c r="F33" s="276">
        <v>1113.97</v>
      </c>
      <c r="G33" s="258">
        <v>1059.47</v>
      </c>
      <c r="H33" s="231"/>
      <c r="I33" s="226"/>
      <c r="J33" s="230"/>
      <c r="K33" s="227"/>
      <c r="L33" s="226"/>
      <c r="M33" s="227"/>
      <c r="N33" s="227"/>
      <c r="O33" s="227"/>
    </row>
    <row r="34" spans="1:15">
      <c r="B34" s="163" t="s">
        <v>75</v>
      </c>
      <c r="C34" s="163"/>
      <c r="D34" s="163"/>
      <c r="E34" s="163"/>
      <c r="F34" s="276">
        <v>154.22999999999999</v>
      </c>
      <c r="G34" s="236">
        <v>154.69</v>
      </c>
      <c r="H34" s="231"/>
      <c r="I34" s="226"/>
      <c r="J34" s="230"/>
      <c r="K34" s="227"/>
      <c r="L34" s="226"/>
      <c r="M34" s="227"/>
      <c r="N34" s="226"/>
      <c r="O34" s="226"/>
    </row>
    <row r="35" spans="1:15" ht="15.75" thickBot="1">
      <c r="B35" s="163" t="s">
        <v>76</v>
      </c>
      <c r="C35" s="163"/>
      <c r="D35" s="163"/>
      <c r="E35" s="163"/>
      <c r="F35" s="276">
        <v>2.2400000000000002</v>
      </c>
      <c r="G35" s="236">
        <f>F35</f>
        <v>2.2400000000000002</v>
      </c>
      <c r="H35" s="231"/>
      <c r="I35" s="226"/>
      <c r="J35" s="230"/>
      <c r="K35" s="227"/>
      <c r="L35" s="226"/>
      <c r="M35" s="227"/>
      <c r="N35" s="226"/>
      <c r="O35" s="226"/>
    </row>
    <row r="36" spans="1:15" ht="15.75" thickBot="1">
      <c r="B36" s="163"/>
      <c r="C36" s="163"/>
      <c r="D36" s="163"/>
      <c r="E36" s="163"/>
      <c r="F36" s="277">
        <f>SUM(F32:F35)</f>
        <v>3126.06</v>
      </c>
      <c r="G36" s="287">
        <f>SUM(G32:G35)</f>
        <v>5852.8099999999995</v>
      </c>
      <c r="H36" s="255"/>
      <c r="I36" s="226"/>
      <c r="J36" s="230"/>
      <c r="K36" s="227"/>
      <c r="L36" s="226"/>
      <c r="M36" s="226"/>
      <c r="N36" s="226"/>
      <c r="O36" s="226"/>
    </row>
    <row r="37" spans="1:15">
      <c r="A37" s="237"/>
      <c r="B37" s="237"/>
      <c r="C37" s="237"/>
      <c r="D37" s="237"/>
      <c r="E37" s="237"/>
      <c r="F37" s="237"/>
      <c r="G37" s="256"/>
      <c r="H37" s="237"/>
      <c r="I37" s="226"/>
      <c r="J37" s="230"/>
      <c r="K37" s="227"/>
      <c r="L37" s="226"/>
      <c r="M37" s="226"/>
      <c r="N37" s="226"/>
      <c r="O37" s="226"/>
    </row>
    <row r="38" spans="1:15">
      <c r="A38" s="237"/>
      <c r="B38" s="256"/>
      <c r="C38" s="237"/>
      <c r="D38" s="257"/>
      <c r="E38" s="237"/>
      <c r="F38" s="237"/>
      <c r="G38" s="256"/>
      <c r="H38" s="237"/>
      <c r="I38" s="226"/>
      <c r="J38" s="230"/>
      <c r="K38" s="227"/>
      <c r="L38" s="226"/>
      <c r="M38" s="226"/>
      <c r="N38" s="226"/>
      <c r="O38" s="226"/>
    </row>
    <row r="39" spans="1:15">
      <c r="A39" s="231"/>
      <c r="B39" s="232"/>
      <c r="C39" s="163"/>
      <c r="D39" s="244"/>
      <c r="E39" s="163"/>
      <c r="F39" s="237"/>
      <c r="G39" s="258"/>
      <c r="H39" s="237"/>
      <c r="I39" s="226"/>
      <c r="J39" s="230"/>
      <c r="K39" s="227"/>
      <c r="M39" s="226"/>
      <c r="N39" s="226"/>
      <c r="O39" s="226"/>
    </row>
    <row r="40" spans="1:15">
      <c r="A40" s="231"/>
      <c r="B40" s="232"/>
      <c r="C40" s="259"/>
      <c r="D40" s="244"/>
      <c r="E40" s="260"/>
      <c r="F40" s="260"/>
      <c r="G40" s="261"/>
      <c r="H40" s="237"/>
      <c r="I40" s="226"/>
      <c r="J40" s="230"/>
      <c r="K40" s="227"/>
      <c r="M40" s="226"/>
      <c r="N40" s="226"/>
      <c r="O40" s="226"/>
    </row>
    <row r="41" spans="1:15">
      <c r="A41" s="231"/>
      <c r="B41" s="232"/>
      <c r="C41" s="259"/>
      <c r="D41" s="244"/>
      <c r="E41" s="262"/>
      <c r="F41" s="262"/>
      <c r="G41" s="261"/>
      <c r="H41" s="237"/>
      <c r="I41" s="226"/>
      <c r="J41" s="230"/>
      <c r="K41" s="227"/>
      <c r="M41" s="226"/>
      <c r="N41" s="226"/>
      <c r="O41" s="226"/>
    </row>
    <row r="42" spans="1:15">
      <c r="A42" s="233"/>
      <c r="B42" s="232"/>
      <c r="C42" s="259"/>
      <c r="D42" s="263"/>
      <c r="E42" s="262"/>
      <c r="F42" s="262"/>
      <c r="G42" s="261"/>
      <c r="H42" s="237"/>
      <c r="I42" s="226"/>
      <c r="J42" s="230"/>
      <c r="K42" s="227"/>
      <c r="M42" s="226"/>
      <c r="N42" s="226"/>
      <c r="O42" s="226"/>
    </row>
    <row r="43" spans="1:15">
      <c r="A43" s="231"/>
      <c r="B43" s="232"/>
      <c r="C43" s="259"/>
      <c r="D43" s="244"/>
      <c r="E43" s="262"/>
      <c r="F43" s="264"/>
      <c r="G43" s="261"/>
      <c r="H43" s="237"/>
      <c r="M43" s="226"/>
      <c r="N43" s="226"/>
      <c r="O43" s="226"/>
    </row>
    <row r="44" spans="1:15">
      <c r="A44" s="231"/>
      <c r="B44" s="232"/>
      <c r="C44" s="259"/>
      <c r="D44" s="263"/>
      <c r="E44" s="265"/>
      <c r="F44" s="265"/>
      <c r="G44" s="261"/>
      <c r="H44" s="237"/>
      <c r="M44" s="226"/>
      <c r="N44" s="226"/>
      <c r="O44" s="226"/>
    </row>
    <row r="45" spans="1:15">
      <c r="A45" s="231"/>
      <c r="B45" s="232"/>
      <c r="C45" s="259"/>
      <c r="D45" s="266"/>
      <c r="E45" s="262"/>
      <c r="F45" s="262"/>
      <c r="G45" s="261"/>
      <c r="H45" s="237"/>
      <c r="M45" s="226"/>
      <c r="N45" s="226"/>
      <c r="O45" s="226"/>
    </row>
    <row r="46" spans="1:15">
      <c r="A46" s="163"/>
      <c r="B46" s="163"/>
      <c r="C46" s="259"/>
      <c r="D46" s="267"/>
      <c r="E46" s="265"/>
      <c r="F46" s="262"/>
      <c r="G46" s="261"/>
      <c r="H46" s="237"/>
      <c r="M46" s="226"/>
      <c r="N46" s="226"/>
      <c r="O46" s="226"/>
    </row>
    <row r="47" spans="1:15">
      <c r="A47" s="163"/>
      <c r="B47" s="163"/>
      <c r="C47" s="259"/>
      <c r="D47" s="244"/>
      <c r="E47" s="260"/>
      <c r="F47" s="260"/>
      <c r="G47" s="268"/>
      <c r="H47" s="237"/>
      <c r="M47" s="226"/>
      <c r="N47" s="226"/>
      <c r="O47" s="226"/>
    </row>
    <row r="48" spans="1:15">
      <c r="A48" s="269"/>
      <c r="B48" s="269"/>
      <c r="C48" s="269"/>
      <c r="D48" s="270"/>
      <c r="E48" s="260"/>
      <c r="F48" s="260"/>
      <c r="G48" s="268"/>
      <c r="H48" s="237"/>
      <c r="M48" s="226"/>
      <c r="N48" s="226"/>
      <c r="O48" s="226"/>
    </row>
    <row r="49" spans="1:15">
      <c r="A49" s="237"/>
      <c r="B49" s="237"/>
      <c r="C49" s="231"/>
      <c r="D49" s="270"/>
      <c r="E49" s="262"/>
      <c r="F49" s="262"/>
      <c r="G49" s="261"/>
      <c r="H49" s="237"/>
      <c r="M49" s="226"/>
      <c r="N49" s="226"/>
      <c r="O49" s="226"/>
    </row>
    <row r="50" spans="1:15">
      <c r="A50" s="163"/>
      <c r="B50" s="163"/>
      <c r="C50" s="259"/>
      <c r="D50" s="270"/>
      <c r="E50" s="271"/>
      <c r="F50" s="272"/>
      <c r="G50" s="273"/>
      <c r="H50" s="237"/>
      <c r="M50" s="226"/>
      <c r="N50" s="226"/>
      <c r="O50" s="226"/>
    </row>
    <row r="51" spans="1:15">
      <c r="A51" s="163"/>
      <c r="B51" s="163"/>
      <c r="C51" s="259"/>
      <c r="D51" s="163"/>
      <c r="E51" s="271"/>
      <c r="F51" s="272"/>
      <c r="G51" s="273"/>
      <c r="H51" s="163"/>
    </row>
    <row r="52" spans="1:15">
      <c r="C52" s="274"/>
      <c r="E52" s="251"/>
      <c r="F52" s="252"/>
      <c r="G52" s="253"/>
    </row>
    <row r="53" spans="1:15">
      <c r="C53" s="274"/>
      <c r="D53" s="251"/>
      <c r="E53" s="251"/>
      <c r="F53" s="252"/>
      <c r="G53" s="253"/>
    </row>
  </sheetData>
  <mergeCells count="2">
    <mergeCell ref="A1:H1"/>
    <mergeCell ref="I3:K3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</vt:lpstr>
      <vt:lpstr>SUMMARY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2018-05-15T19:26:55Z</cp:lastPrinted>
  <dcterms:created xsi:type="dcterms:W3CDTF">2018-05-15T09:35:30Z</dcterms:created>
  <dcterms:modified xsi:type="dcterms:W3CDTF">2018-06-03T17:04:22Z</dcterms:modified>
</cp:coreProperties>
</file>